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27795" windowHeight="10815" firstSheet="50" activeTab="58"/>
  </bookViews>
  <sheets>
    <sheet name="Цех №1" sheetId="4" r:id="rId1"/>
    <sheet name="Цех №6" sheetId="5" r:id="rId2"/>
    <sheet name="Цех №12" sheetId="6" r:id="rId3"/>
    <sheet name="Цех №16" sheetId="7" r:id="rId4"/>
    <sheet name="Цех №18" sheetId="8" r:id="rId5"/>
    <sheet name="Цех №19" sheetId="9" r:id="rId6"/>
    <sheet name="Цех №22" sheetId="10" r:id="rId7"/>
    <sheet name="Цех №24" sheetId="11" r:id="rId8"/>
    <sheet name="Цех №25" sheetId="12" r:id="rId9"/>
    <sheet name="Цех №28" sheetId="13" r:id="rId10"/>
    <sheet name="Цех №30" sheetId="14" r:id="rId11"/>
    <sheet name="Цех №32" sheetId="15" r:id="rId12"/>
    <sheet name="Цех №33" sheetId="16" r:id="rId13"/>
    <sheet name="Цех №36" sheetId="17" r:id="rId14"/>
    <sheet name="уч. №052" sheetId="18" r:id="rId15"/>
    <sheet name="уч. №060" sheetId="19" r:id="rId16"/>
    <sheet name="200 ОГТ" sheetId="20" r:id="rId17"/>
    <sheet name="201 ОГСв" sheetId="21" r:id="rId18"/>
    <sheet name="202 ОТП" sheetId="22" r:id="rId19"/>
    <sheet name="210 КО" sheetId="54" r:id="rId20"/>
    <sheet name="211 ПДО" sheetId="23" r:id="rId21"/>
    <sheet name="212 ПЭО" sheetId="24" r:id="rId22"/>
    <sheet name="217 ОГСтр" sheetId="25" r:id="rId23"/>
    <sheet name="218 ОИ" sheetId="26" r:id="rId24"/>
    <sheet name="220 ОТиЗ" sheetId="27" r:id="rId25"/>
    <sheet name="226 ОГМ" sheetId="28" r:id="rId26"/>
    <sheet name="227 ОГЭ" sheetId="29" r:id="rId27"/>
    <sheet name="228 ОГА" sheetId="30" r:id="rId28"/>
    <sheet name="230 ОИТ" sheetId="31" r:id="rId29"/>
    <sheet name="232 СОТиПН" sheetId="32" r:id="rId30"/>
    <sheet name="233 ОПБ" sheetId="33" r:id="rId31"/>
    <sheet name="234 ГОиЧС" sheetId="34" r:id="rId32"/>
    <sheet name="239 ОМРиВУС" sheetId="35" r:id="rId33"/>
    <sheet name="243 ОРПС" sheetId="36" r:id="rId34"/>
    <sheet name="244 ООтд" sheetId="37" r:id="rId35"/>
    <sheet name="246 ОТК" sheetId="38" r:id="rId36"/>
    <sheet name="247 ОМКиС" sheetId="39" r:id="rId37"/>
    <sheet name="248 ОВК" sheetId="40" r:id="rId38"/>
    <sheet name="249 ОЯБР" sheetId="41" r:id="rId39"/>
    <sheet name="251 БУХ." sheetId="42" r:id="rId40"/>
    <sheet name="253 ЮРО" sheetId="43" r:id="rId41"/>
    <sheet name="254 ФО" sheetId="44" r:id="rId42"/>
    <sheet name="256 ОПЭ" sheetId="45" r:id="rId43"/>
    <sheet name="260 ОМТС" sheetId="46" r:id="rId44"/>
    <sheet name="261 ОЗО" sheetId="47" r:id="rId45"/>
    <sheet name="262 ОКС" sheetId="48" r:id="rId46"/>
    <sheet name="263 ОЗт" sheetId="49" r:id="rId47"/>
    <sheet name="270 ОК" sheetId="50" r:id="rId48"/>
    <sheet name="273 СЗГТ" sheetId="51" r:id="rId49"/>
    <sheet name="275 ОЭБ" sheetId="52" r:id="rId50"/>
    <sheet name="276 ПС" sheetId="53" r:id="rId51"/>
    <sheet name="277 ОР" sheetId="55" r:id="rId52"/>
    <sheet name="278 ОИБ" sheetId="56" r:id="rId53"/>
    <sheet name="280 АХО" sheetId="57" r:id="rId54"/>
    <sheet name="286 1Отдел" sheetId="58" r:id="rId55"/>
    <sheet name="400 ЦЗЛ" sheetId="59" r:id="rId56"/>
    <sheet name="401 ЛНК" sheetId="60" r:id="rId57"/>
    <sheet name="404 ОГМетр" sheetId="61" r:id="rId58"/>
    <sheet name="502 СМОЗИП" sheetId="62" r:id="rId59"/>
    <sheet name="512 ОМ" sheetId="63" r:id="rId60"/>
    <sheet name="514 Музей" sheetId="64" r:id="rId61"/>
    <sheet name="515 ГОК" sheetId="65" r:id="rId62"/>
    <sheet name="516 ЛОЦ" sheetId="66" r:id="rId63"/>
    <sheet name="517 ОБ" sheetId="67" r:id="rId64"/>
    <sheet name="Лист1" sheetId="1" r:id="rId65"/>
    <sheet name="Лист2" sheetId="2" r:id="rId66"/>
    <sheet name="Лист3" sheetId="3" r:id="rId67"/>
  </sheets>
  <externalReferences>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s>
  <definedNames>
    <definedName name="Вр" localSheetId="16">[1]списки!$H$2:$H$9</definedName>
    <definedName name="Вр" localSheetId="17">[2]списки!$H$2:$H$9</definedName>
    <definedName name="Вр" localSheetId="18">[3]списки!$H$2:$H$9</definedName>
    <definedName name="Вр" localSheetId="19">[3]списки!$H$2:$H$9</definedName>
    <definedName name="Вр" localSheetId="20">[3]списки!$H$2:$H$9</definedName>
    <definedName name="Вр" localSheetId="21">[3]списки!$H$2:$H$9</definedName>
    <definedName name="Вр" localSheetId="22">[3]списки!$H$2:$H$9</definedName>
    <definedName name="Вр" localSheetId="23">[3]списки!$H$2:$H$9</definedName>
    <definedName name="Вр" localSheetId="24">[3]списки!$H$2:$H$9</definedName>
    <definedName name="Вр" localSheetId="25">[4]списки!$H$2:$H$9</definedName>
    <definedName name="Вр" localSheetId="26">[5]списки!$H$2:$H$10</definedName>
    <definedName name="Вр" localSheetId="27">[6]списки!$H$2:$H$9</definedName>
    <definedName name="Вр" localSheetId="28">[6]списки!$H$2:$H$9</definedName>
    <definedName name="Вр" localSheetId="29">[6]списки!$H$2:$H$9</definedName>
    <definedName name="Вр" localSheetId="30">[6]списки!$H$2:$H$9</definedName>
    <definedName name="Вр" localSheetId="31">[6]списки!$H$2:$H$9</definedName>
    <definedName name="Вр" localSheetId="32">[6]списки!$H$2:$H$9</definedName>
    <definedName name="Вр" localSheetId="33">[6]списки!$H$2:$H$9</definedName>
    <definedName name="Вр" localSheetId="34">[6]списки!$H$2:$H$9</definedName>
    <definedName name="Вр" localSheetId="35">[7]списки!$H$2:$H$9</definedName>
    <definedName name="Вр" localSheetId="36">[7]списки!$H$2:$H$9</definedName>
    <definedName name="Вр" localSheetId="37">[7]списки!$H$2:$H$9</definedName>
    <definedName name="Вр" localSheetId="38">[7]списки!$H$2:$H$9</definedName>
    <definedName name="Вр" localSheetId="39">[7]списки!$H$2:$H$9</definedName>
    <definedName name="Вр" localSheetId="40">[7]списки!$H$2:$H$9</definedName>
    <definedName name="Вр" localSheetId="41">[7]списки!$H$2:$H$9</definedName>
    <definedName name="Вр" localSheetId="42">[7]списки!$H$2:$H$9</definedName>
    <definedName name="Вр" localSheetId="43">[7]списки!$H$2:$H$9</definedName>
    <definedName name="Вр" localSheetId="44">[7]списки!$H$2:$H$9</definedName>
    <definedName name="Вр" localSheetId="45">[7]списки!$H$2:$H$9</definedName>
    <definedName name="Вр" localSheetId="46">[7]списки!$H$2:$H$9</definedName>
    <definedName name="Вр" localSheetId="47">[7]списки!$H$2:$H$9</definedName>
    <definedName name="Вр" localSheetId="48">[7]списки!$H$2:$H$9</definedName>
    <definedName name="Вр" localSheetId="49">[7]списки!$H$2:$H$9</definedName>
    <definedName name="Вр" localSheetId="50">[7]списки!$H$2:$H$9</definedName>
    <definedName name="Вр" localSheetId="51">[7]списки!$H$2:$H$9</definedName>
    <definedName name="Вр" localSheetId="52">[7]списки!$H$2:$H$9</definedName>
    <definedName name="Вр" localSheetId="53">[7]списки!$H$2:$H$9</definedName>
    <definedName name="Вр" localSheetId="54">[7]списки!$H$2:$H$9</definedName>
    <definedName name="Вр" localSheetId="55">[8]списки!$H$2:$H$9</definedName>
    <definedName name="Вр" localSheetId="56">[9]списки!$H$2:$H$9</definedName>
    <definedName name="Вр" localSheetId="57">[10]списки!$H$2:$H$9</definedName>
    <definedName name="Вр" localSheetId="58">[11]списки!$H$2:$H$9</definedName>
    <definedName name="Вр" localSheetId="59">[12]списки!$H$2:$H$9</definedName>
    <definedName name="Вр" localSheetId="60">[13]списки!$H$2:$H$9</definedName>
    <definedName name="Вр" localSheetId="61">[14]списки!$H$2:$H$9</definedName>
    <definedName name="Вр" localSheetId="62">[15]списки!$H$2:$H$9</definedName>
    <definedName name="Вр" localSheetId="63">[16]списки!$H$2:$H$9</definedName>
    <definedName name="Вр" localSheetId="14">[17]списки!$H$2:$H$9</definedName>
    <definedName name="Вр" localSheetId="15">[18]списки!$H$2:$H$9</definedName>
    <definedName name="Вр" localSheetId="2">[19]списки!$H$2:$H$9</definedName>
    <definedName name="Вр" localSheetId="3">[20]списки!$H$2:$H$9</definedName>
    <definedName name="Вр" localSheetId="4">[21]списки!$H$2:$H$9</definedName>
    <definedName name="Вр" localSheetId="5">[22]списки!$H$2:$H$9</definedName>
    <definedName name="Вр" localSheetId="6">[23]списки!$H$2:$H$9</definedName>
    <definedName name="Вр" localSheetId="7">[24]списки!$H$2:$H$9</definedName>
    <definedName name="Вр" localSheetId="8">[25]списки!$H$2:$H$9</definedName>
    <definedName name="Вр" localSheetId="9">[26]списки!$H$2:$H$9</definedName>
    <definedName name="Вр" localSheetId="10">[27]списки!$H$2:$H$9</definedName>
    <definedName name="Вр" localSheetId="11">[28]списки!$H$2:$H$9</definedName>
    <definedName name="Вр" localSheetId="12">[29]списки!$H$2:$H$9</definedName>
    <definedName name="Вр" localSheetId="13">[30]списки!$H$2:$H$9</definedName>
    <definedName name="Вр" localSheetId="1">[31]списки!$H$2:$H$9</definedName>
    <definedName name="Вр">[32]списки!$H$2:$H$9</definedName>
    <definedName name="_xlnm.Print_Titles" localSheetId="16">'200 ОГТ'!$4:$6</definedName>
    <definedName name="_xlnm.Print_Titles" localSheetId="17">'201 ОГСв'!$4:$6</definedName>
    <definedName name="_xlnm.Print_Titles" localSheetId="18">'202 ОТП'!$4:$6</definedName>
    <definedName name="_xlnm.Print_Titles" localSheetId="19">'210 КО'!$4:$6</definedName>
    <definedName name="_xlnm.Print_Titles" localSheetId="20">'211 ПДО'!$4:$6</definedName>
    <definedName name="_xlnm.Print_Titles" localSheetId="21">'212 ПЭО'!$4:$6</definedName>
    <definedName name="_xlnm.Print_Titles" localSheetId="22">'217 ОГСтр'!$4:$6</definedName>
    <definedName name="_xlnm.Print_Titles" localSheetId="23">'218 ОИ'!$4:$6</definedName>
    <definedName name="_xlnm.Print_Titles" localSheetId="24">'220 ОТиЗ'!$4:$6</definedName>
    <definedName name="_xlnm.Print_Titles" localSheetId="25">'226 ОГМ'!$4:$6</definedName>
    <definedName name="_xlnm.Print_Titles" localSheetId="26">'227 ОГЭ'!$4:$6</definedName>
    <definedName name="_xlnm.Print_Titles" localSheetId="27">'228 ОГА'!$4:$6</definedName>
    <definedName name="_xlnm.Print_Titles" localSheetId="28">'230 ОИТ'!$4:$6</definedName>
    <definedName name="_xlnm.Print_Titles" localSheetId="29">'232 СОТиПН'!$4:$6</definedName>
    <definedName name="_xlnm.Print_Titles" localSheetId="30">'233 ОПБ'!$4:$6</definedName>
    <definedName name="_xlnm.Print_Titles" localSheetId="31">'234 ГОиЧС'!$4:$6</definedName>
    <definedName name="_xlnm.Print_Titles" localSheetId="32">'239 ОМРиВУС'!$4:$6</definedName>
    <definedName name="_xlnm.Print_Titles" localSheetId="33">'243 ОРПС'!$4:$6</definedName>
    <definedName name="_xlnm.Print_Titles" localSheetId="34">'244 ООтд'!$4:$6</definedName>
    <definedName name="_xlnm.Print_Titles" localSheetId="35">'246 ОТК'!$4:$6</definedName>
    <definedName name="_xlnm.Print_Titles" localSheetId="36">'247 ОМКиС'!$4:$6</definedName>
    <definedName name="_xlnm.Print_Titles" localSheetId="37">'248 ОВК'!$4:$6</definedName>
    <definedName name="_xlnm.Print_Titles" localSheetId="38">'249 ОЯБР'!$4:$6</definedName>
    <definedName name="_xlnm.Print_Titles" localSheetId="39">'251 БУХ.'!$4:$6</definedName>
    <definedName name="_xlnm.Print_Titles" localSheetId="40">'253 ЮРО'!$4:$6</definedName>
    <definedName name="_xlnm.Print_Titles" localSheetId="41">'254 ФО'!$4:$6</definedName>
    <definedName name="_xlnm.Print_Titles" localSheetId="42">'256 ОПЭ'!$4:$6</definedName>
    <definedName name="_xlnm.Print_Titles" localSheetId="43">'260 ОМТС'!$4:$6</definedName>
    <definedName name="_xlnm.Print_Titles" localSheetId="44">'261 ОЗО'!$4:$6</definedName>
    <definedName name="_xlnm.Print_Titles" localSheetId="45">'262 ОКС'!$4:$6</definedName>
    <definedName name="_xlnm.Print_Titles" localSheetId="46">'263 ОЗт'!$4:$6</definedName>
    <definedName name="_xlnm.Print_Titles" localSheetId="47">'270 ОК'!$4:$6</definedName>
    <definedName name="_xlnm.Print_Titles" localSheetId="48">'273 СЗГТ'!$4:$6</definedName>
    <definedName name="_xlnm.Print_Titles" localSheetId="49">'275 ОЭБ'!$4:$6</definedName>
    <definedName name="_xlnm.Print_Titles" localSheetId="50">'276 ПС'!$4:$6</definedName>
    <definedName name="_xlnm.Print_Titles" localSheetId="51">'277 ОР'!$4:$6</definedName>
    <definedName name="_xlnm.Print_Titles" localSheetId="52">'278 ОИБ'!$4:$6</definedName>
    <definedName name="_xlnm.Print_Titles" localSheetId="53">'280 АХО'!$4:$6</definedName>
    <definedName name="_xlnm.Print_Titles" localSheetId="54">'286 1Отдел'!$4:$6</definedName>
    <definedName name="_xlnm.Print_Titles" localSheetId="55">'400 ЦЗЛ'!$4:$6</definedName>
    <definedName name="_xlnm.Print_Titles" localSheetId="56">'401 ЛНК'!$4:$6</definedName>
    <definedName name="_xlnm.Print_Titles" localSheetId="57">'404 ОГМетр'!$4:$6</definedName>
    <definedName name="_xlnm.Print_Titles" localSheetId="58">'502 СМОЗИП'!$4:$6</definedName>
    <definedName name="_xlnm.Print_Titles" localSheetId="59">'512 ОМ'!$4:$6</definedName>
    <definedName name="_xlnm.Print_Titles" localSheetId="60">'514 Музей'!$4:$6</definedName>
    <definedName name="_xlnm.Print_Titles" localSheetId="61">'515 ГОК'!$4:$6</definedName>
    <definedName name="_xlnm.Print_Titles" localSheetId="62">'516 ЛОЦ'!$4:$6</definedName>
    <definedName name="_xlnm.Print_Titles" localSheetId="63">'517 ОБ'!$4:$6</definedName>
    <definedName name="_xlnm.Print_Titles" localSheetId="14">'уч. №052'!$4:$6</definedName>
    <definedName name="_xlnm.Print_Titles" localSheetId="15">'уч. №060'!$4:$6</definedName>
    <definedName name="_xlnm.Print_Titles" localSheetId="0">'Цех №1'!$4:$6</definedName>
    <definedName name="_xlnm.Print_Titles" localSheetId="2">'Цех №12'!$4:$6</definedName>
    <definedName name="_xlnm.Print_Titles" localSheetId="3">'Цех №16'!$4:$6</definedName>
    <definedName name="_xlnm.Print_Titles" localSheetId="4">'Цех №18'!$4:$6</definedName>
    <definedName name="_xlnm.Print_Titles" localSheetId="5">'Цех №19'!$4:$6</definedName>
    <definedName name="_xlnm.Print_Titles" localSheetId="6">'Цех №22'!$4:$6</definedName>
    <definedName name="_xlnm.Print_Titles" localSheetId="7">'Цех №24'!$4:$6</definedName>
    <definedName name="_xlnm.Print_Titles" localSheetId="8">'Цех №25'!$4:$6</definedName>
    <definedName name="_xlnm.Print_Titles" localSheetId="9">'Цех №28'!$4:$6</definedName>
    <definedName name="_xlnm.Print_Titles" localSheetId="10">'Цех №30'!$4:$6</definedName>
    <definedName name="_xlnm.Print_Titles" localSheetId="11">'Цех №32'!$4:$6</definedName>
    <definedName name="_xlnm.Print_Titles" localSheetId="12">'Цех №33'!$4:$6</definedName>
    <definedName name="_xlnm.Print_Titles" localSheetId="13">'Цех №36'!$4:$6</definedName>
    <definedName name="_xlnm.Print_Titles" localSheetId="1">'Цех №6'!$4:$6</definedName>
    <definedName name="Код" localSheetId="16">[1]списки!$U$2:$U$148</definedName>
    <definedName name="Код" localSheetId="17">[2]списки!$U$2:$U$148</definedName>
    <definedName name="Код" localSheetId="18">[3]списки!$U$2:$U$148</definedName>
    <definedName name="Код" localSheetId="19">[3]списки!$U$2:$U$148</definedName>
    <definedName name="Код" localSheetId="20">[3]списки!$U$2:$U$148</definedName>
    <definedName name="Код" localSheetId="21">[3]списки!$U$2:$U$148</definedName>
    <definedName name="Код" localSheetId="22">[3]списки!$U$2:$U$148</definedName>
    <definedName name="Код" localSheetId="23">[3]списки!$U$2:$U$148</definedName>
    <definedName name="Код" localSheetId="24">[3]списки!$U$2:$U$148</definedName>
    <definedName name="Код" localSheetId="25">[4]списки!$U$2:$U$148</definedName>
    <definedName name="Код" localSheetId="26">[5]списки!$U$2:$U$149</definedName>
    <definedName name="Код" localSheetId="27">[6]списки!$U$2:$U$148</definedName>
    <definedName name="Код" localSheetId="28">[6]списки!$U$2:$U$148</definedName>
    <definedName name="Код" localSheetId="29">[6]списки!$U$2:$U$148</definedName>
    <definedName name="Код" localSheetId="30">[6]списки!$U$2:$U$148</definedName>
    <definedName name="Код" localSheetId="31">[6]списки!$U$2:$U$148</definedName>
    <definedName name="Код" localSheetId="32">[6]списки!$U$2:$U$148</definedName>
    <definedName name="Код" localSheetId="33">[6]списки!$U$2:$U$148</definedName>
    <definedName name="Код" localSheetId="34">[6]списки!$U$2:$U$148</definedName>
    <definedName name="Код" localSheetId="35">[7]списки!$U$2:$U$148</definedName>
    <definedName name="Код" localSheetId="36">[7]списки!$U$2:$U$148</definedName>
    <definedName name="Код" localSheetId="37">[7]списки!$U$2:$U$148</definedName>
    <definedName name="Код" localSheetId="38">[7]списки!$U$2:$U$148</definedName>
    <definedName name="Код" localSheetId="39">[7]списки!$U$2:$U$148</definedName>
    <definedName name="Код" localSheetId="40">[7]списки!$U$2:$U$148</definedName>
    <definedName name="Код" localSheetId="41">[7]списки!$U$2:$U$148</definedName>
    <definedName name="Код" localSheetId="42">[7]списки!$U$2:$U$148</definedName>
    <definedName name="Код" localSheetId="43">[7]списки!$U$2:$U$148</definedName>
    <definedName name="Код" localSheetId="44">[7]списки!$U$2:$U$148</definedName>
    <definedName name="Код" localSheetId="45">[7]списки!$U$2:$U$148</definedName>
    <definedName name="Код" localSheetId="46">[7]списки!$U$2:$U$148</definedName>
    <definedName name="Код" localSheetId="47">[7]списки!$U$2:$U$148</definedName>
    <definedName name="Код" localSheetId="48">[7]списки!$U$2:$U$148</definedName>
    <definedName name="Код" localSheetId="49">[7]списки!$U$2:$U$148</definedName>
    <definedName name="Код" localSheetId="50">[7]списки!$U$2:$U$148</definedName>
    <definedName name="Код" localSheetId="51">[7]списки!$U$2:$U$148</definedName>
    <definedName name="Код" localSheetId="52">[7]списки!$U$2:$U$148</definedName>
    <definedName name="Код" localSheetId="53">[7]списки!$U$2:$U$148</definedName>
    <definedName name="Код" localSheetId="54">[7]списки!$U$2:$U$148</definedName>
    <definedName name="Код" localSheetId="55">[8]списки!$U$2:$U$148</definedName>
    <definedName name="Код" localSheetId="56">[9]списки!$U$2:$U$148</definedName>
    <definedName name="Код" localSheetId="57">[10]списки!$U$2:$U$148</definedName>
    <definedName name="Код" localSheetId="58">[11]списки!$U$2:$U$148</definedName>
    <definedName name="Код" localSheetId="59">[12]списки!$U$2:$U$148</definedName>
    <definedName name="Код" localSheetId="60">[13]списки!$U$2:$U$148</definedName>
    <definedName name="Код" localSheetId="61">[14]списки!$U$2:$U$148</definedName>
    <definedName name="Код" localSheetId="62">[15]списки!$U$2:$U$148</definedName>
    <definedName name="Код" localSheetId="63">[16]списки!$U$2:$U$148</definedName>
    <definedName name="Код" localSheetId="14">[17]списки!$U$2:$U$148</definedName>
    <definedName name="Код" localSheetId="15">[18]списки!$U$2:$U$148</definedName>
    <definedName name="Код" localSheetId="2">[19]списки!$U$2:$U$148</definedName>
    <definedName name="Код" localSheetId="3">[20]списки!$U$2:$U$148</definedName>
    <definedName name="Код" localSheetId="4">[21]списки!$U$2:$U$148</definedName>
    <definedName name="Код" localSheetId="5">[22]списки!$U$2:$U$148</definedName>
    <definedName name="Код" localSheetId="6">[23]списки!$U$2:$U$148</definedName>
    <definedName name="Код" localSheetId="7">[24]списки!$U$2:$U$148</definedName>
    <definedName name="Код" localSheetId="8">[25]списки!$U$2:$U$148</definedName>
    <definedName name="Код" localSheetId="9">[26]списки!$U$2:$U$148</definedName>
    <definedName name="Код" localSheetId="10">[27]списки!$U$2:$U$148</definedName>
    <definedName name="Код" localSheetId="11">[28]списки!$U$2:$U$148</definedName>
    <definedName name="Код" localSheetId="12">[29]списки!$U$2:$U$148</definedName>
    <definedName name="Код" localSheetId="13">[30]списки!$U$2:$U$148</definedName>
    <definedName name="Код" localSheetId="1">[31]списки!$U$2:$U$148</definedName>
    <definedName name="Код">[32]списки!$U$2:$U$148</definedName>
    <definedName name="_xlnm.Print_Area" localSheetId="16">'200 ОГТ'!$A$1:$R$84</definedName>
    <definedName name="_xlnm.Print_Area" localSheetId="17">'201 ОГСв'!$A$1:$R$67</definedName>
    <definedName name="_xlnm.Print_Area" localSheetId="18">'202 ОТП'!$A$1:$R$27</definedName>
    <definedName name="_xlnm.Print_Area" localSheetId="19">'210 КО'!$A$1:$R$25</definedName>
    <definedName name="_xlnm.Print_Area" localSheetId="20">'211 ПДО'!$A$1:$R$28</definedName>
    <definedName name="_xlnm.Print_Area" localSheetId="21">'212 ПЭО'!$A$1:$R$24</definedName>
    <definedName name="_xlnm.Print_Area" localSheetId="22">'217 ОГСтр'!$A$1:$R$55</definedName>
    <definedName name="_xlnm.Print_Area" localSheetId="23">'218 ОИ'!$A$1:$R$38</definedName>
    <definedName name="_xlnm.Print_Area" localSheetId="24">'220 ОТиЗ'!$A$1:$R$26</definedName>
    <definedName name="_xlnm.Print_Area" localSheetId="25">'226 ОГМ'!$A$1:$R$29</definedName>
    <definedName name="_xlnm.Print_Area" localSheetId="26">'227 ОГЭ'!$A$1:$R$42</definedName>
    <definedName name="_xlnm.Print_Area" localSheetId="27">'228 ОГА'!$A$1:$R$24</definedName>
    <definedName name="_xlnm.Print_Area" localSheetId="28">'230 ОИТ'!$A$1:$R$27</definedName>
    <definedName name="_xlnm.Print_Area" localSheetId="29">'232 СОТиПН'!$A$1:$R$53</definedName>
    <definedName name="_xlnm.Print_Area" localSheetId="30">'233 ОПБ'!$A$1:$R$53</definedName>
    <definedName name="_xlnm.Print_Area" localSheetId="31">'234 ГОиЧС'!$A$1:$R$25</definedName>
    <definedName name="_xlnm.Print_Area" localSheetId="32">'239 ОМРиВУС'!$A$1:$R$23</definedName>
    <definedName name="_xlnm.Print_Area" localSheetId="33">'243 ОРПС'!$A$1:$R$26</definedName>
    <definedName name="_xlnm.Print_Area" localSheetId="34">'244 ООтд'!$A$1:$R$42</definedName>
    <definedName name="_xlnm.Print_Area" localSheetId="35">'246 ОТК'!$A$1:$R$54</definedName>
    <definedName name="_xlnm.Print_Area" localSheetId="36">'247 ОМКиС'!$A$1:$R$26</definedName>
    <definedName name="_xlnm.Print_Area" localSheetId="37">'248 ОВК'!$A$1:$R$26</definedName>
    <definedName name="_xlnm.Print_Area" localSheetId="38">'249 ОЯБР'!$A$1:$R$26</definedName>
    <definedName name="_xlnm.Print_Area" localSheetId="39">'251 БУХ.'!$A$1:$R$23</definedName>
    <definedName name="_xlnm.Print_Area" localSheetId="40">'253 ЮРО'!$A$1:$R$22</definedName>
    <definedName name="_xlnm.Print_Area" localSheetId="41">'254 ФО'!$A$1:$R$24</definedName>
    <definedName name="_xlnm.Print_Area" localSheetId="42">'256 ОПЭ'!$A$1:$R$22</definedName>
    <definedName name="_xlnm.Print_Area" localSheetId="43">'260 ОМТС'!$A$1:$R$27</definedName>
    <definedName name="_xlnm.Print_Area" localSheetId="44">'261 ОЗО'!$A$1:$R$27</definedName>
    <definedName name="_xlnm.Print_Area" localSheetId="45">'262 ОКС'!$A$1:$R$27</definedName>
    <definedName name="_xlnm.Print_Area" localSheetId="46">'263 ОЗт'!$A$1:$R$23</definedName>
    <definedName name="_xlnm.Print_Area" localSheetId="47">'270 ОК'!$A$1:$R$23</definedName>
    <definedName name="_xlnm.Print_Area" localSheetId="48">'273 СЗГТ'!$A$1:$R$22</definedName>
    <definedName name="_xlnm.Print_Area" localSheetId="49">'275 ОЭБ'!$A$1:$R$27</definedName>
    <definedName name="_xlnm.Print_Area" localSheetId="50">'276 ПС'!$A$1:$R$36</definedName>
    <definedName name="_xlnm.Print_Area" localSheetId="51">'277 ОР'!$A$1:$R$25</definedName>
    <definedName name="_xlnm.Print_Area" localSheetId="52">'278 ОИБ'!$A$1:$R$26</definedName>
    <definedName name="_xlnm.Print_Area" localSheetId="53">'280 АХО'!$A$1:$R$47</definedName>
    <definedName name="_xlnm.Print_Area" localSheetId="54">'286 1Отдел'!$A$1:$R$22</definedName>
    <definedName name="_xlnm.Print_Area" localSheetId="55">'400 ЦЗЛ'!$A$1:$R$35</definedName>
    <definedName name="_xlnm.Print_Area" localSheetId="56">'401 ЛНК'!$A$1:$R$47</definedName>
    <definedName name="_xlnm.Print_Area" localSheetId="57">'404 ОГМетр'!$A$1:$R$48</definedName>
    <definedName name="_xlnm.Print_Area" localSheetId="58">'502 СМОЗИП'!$A$1:$R$59</definedName>
    <definedName name="_xlnm.Print_Area" localSheetId="59">'512 ОМ'!$A$1:$R$24</definedName>
    <definedName name="_xlnm.Print_Area" localSheetId="60">'514 Музей'!$A$1:$R$23</definedName>
    <definedName name="_xlnm.Print_Area" localSheetId="61">'515 ГОК'!$A$1:$R$98</definedName>
    <definedName name="_xlnm.Print_Area" localSheetId="62">'516 ЛОЦ'!$A$1:$R$94</definedName>
    <definedName name="_xlnm.Print_Area" localSheetId="63">'517 ОБ'!$A$1:$R$25</definedName>
    <definedName name="_xlnm.Print_Area" localSheetId="14">'уч. №052'!$A$1:$R$67</definedName>
    <definedName name="_xlnm.Print_Area" localSheetId="15">'уч. №060'!$A$1:$R$91</definedName>
    <definedName name="_xlnm.Print_Area" localSheetId="0">'Цех №1'!$A$1:$R$82</definedName>
    <definedName name="_xlnm.Print_Area" localSheetId="2">'Цех №12'!$A$1:$R$106</definedName>
    <definedName name="_xlnm.Print_Area" localSheetId="3">'Цех №16'!$A$1:$R$106</definedName>
    <definedName name="_xlnm.Print_Area" localSheetId="4">'Цех №18'!$A$1:$R$74</definedName>
    <definedName name="_xlnm.Print_Area" localSheetId="5">'Цех №19'!$A$1:$R$100</definedName>
    <definedName name="_xlnm.Print_Area" localSheetId="6">'Цех №22'!$A$1:$R$117</definedName>
    <definedName name="_xlnm.Print_Area" localSheetId="7">'Цех №24'!$A$1:$R$91</definedName>
    <definedName name="_xlnm.Print_Area" localSheetId="8">'Цех №25'!$A$1:$R$150</definedName>
    <definedName name="_xlnm.Print_Area" localSheetId="9">'Цех №28'!$A$1:$R$69</definedName>
    <definedName name="_xlnm.Print_Area" localSheetId="10">'Цех №30'!$A$1:$R$65</definedName>
    <definedName name="_xlnm.Print_Area" localSheetId="11">'Цех №32'!$A$1:$R$169</definedName>
    <definedName name="_xlnm.Print_Area" localSheetId="12">'Цех №33'!$A$1:$R$138</definedName>
    <definedName name="_xlnm.Print_Area" localSheetId="13">'Цех №36'!$A$1:$R$124</definedName>
    <definedName name="_xlnm.Print_Area" localSheetId="1">'Цех №6'!$A$1:$R$89</definedName>
    <definedName name="Пд" localSheetId="16">[1]списки!$J$2:$J$8</definedName>
    <definedName name="Пд" localSheetId="17">[2]списки!$J$2:$J$8</definedName>
    <definedName name="Пд" localSheetId="18">[3]списки!$J$2:$J$8</definedName>
    <definedName name="Пд" localSheetId="19">[3]списки!$J$2:$J$8</definedName>
    <definedName name="Пд" localSheetId="20">[3]списки!$J$2:$J$8</definedName>
    <definedName name="Пд" localSheetId="21">[3]списки!$J$2:$J$8</definedName>
    <definedName name="Пд" localSheetId="22">[3]списки!$J$2:$J$8</definedName>
    <definedName name="Пд" localSheetId="23">[3]списки!$J$2:$J$8</definedName>
    <definedName name="Пд" localSheetId="24">[3]списки!$J$2:$J$8</definedName>
    <definedName name="Пд" localSheetId="25">[4]списки!$J$2:$J$8</definedName>
    <definedName name="Пд" localSheetId="26">[5]списки!$J$2:$J$9</definedName>
    <definedName name="Пд" localSheetId="27">[6]списки!$J$2:$J$8</definedName>
    <definedName name="Пд" localSheetId="28">[6]списки!$J$2:$J$8</definedName>
    <definedName name="Пд" localSheetId="29">[6]списки!$J$2:$J$8</definedName>
    <definedName name="Пд" localSheetId="30">[6]списки!$J$2:$J$8</definedName>
    <definedName name="Пд" localSheetId="31">[6]списки!$J$2:$J$8</definedName>
    <definedName name="Пд" localSheetId="32">[6]списки!$J$2:$J$8</definedName>
    <definedName name="Пд" localSheetId="33">[6]списки!$J$2:$J$8</definedName>
    <definedName name="Пд" localSheetId="34">[6]списки!$J$2:$J$8</definedName>
    <definedName name="Пд" localSheetId="35">[7]списки!$J$2:$J$8</definedName>
    <definedName name="Пд" localSheetId="36">[7]списки!$J$2:$J$8</definedName>
    <definedName name="Пд" localSheetId="37">[7]списки!$J$2:$J$8</definedName>
    <definedName name="Пд" localSheetId="38">[7]списки!$J$2:$J$8</definedName>
    <definedName name="Пд" localSheetId="39">[7]списки!$J$2:$J$8</definedName>
    <definedName name="Пд" localSheetId="40">[7]списки!$J$2:$J$8</definedName>
    <definedName name="Пд" localSheetId="41">[7]списки!$J$2:$J$8</definedName>
    <definedName name="Пд" localSheetId="42">[7]списки!$J$2:$J$8</definedName>
    <definedName name="Пд" localSheetId="43">[7]списки!$J$2:$J$8</definedName>
    <definedName name="Пд" localSheetId="44">[7]списки!$J$2:$J$8</definedName>
    <definedName name="Пд" localSheetId="45">[7]списки!$J$2:$J$8</definedName>
    <definedName name="Пд" localSheetId="46">[7]списки!$J$2:$J$8</definedName>
    <definedName name="Пд" localSheetId="47">[7]списки!$J$2:$J$8</definedName>
    <definedName name="Пд" localSheetId="48">[7]списки!$J$2:$J$8</definedName>
    <definedName name="Пд" localSheetId="49">[7]списки!$J$2:$J$8</definedName>
    <definedName name="Пд" localSheetId="50">[7]списки!$J$2:$J$8</definedName>
    <definedName name="Пд" localSheetId="51">[7]списки!$J$2:$J$8</definedName>
    <definedName name="Пд" localSheetId="52">[7]списки!$J$2:$J$8</definedName>
    <definedName name="Пд" localSheetId="53">[7]списки!$J$2:$J$8</definedName>
    <definedName name="Пд" localSheetId="54">[7]списки!$J$2:$J$8</definedName>
    <definedName name="Пд" localSheetId="55">[8]списки!$J$2:$J$8</definedName>
    <definedName name="Пд" localSheetId="56">[9]списки!$J$2:$J$8</definedName>
    <definedName name="Пд" localSheetId="57">[10]списки!$J$2:$J$8</definedName>
    <definedName name="Пд" localSheetId="58">[11]списки!$J$2:$J$8</definedName>
    <definedName name="Пд" localSheetId="59">[12]списки!$J$2:$J$8</definedName>
    <definedName name="Пд" localSheetId="60">[13]списки!$J$2:$J$8</definedName>
    <definedName name="Пд" localSheetId="61">[14]списки!$J$2:$J$8</definedName>
    <definedName name="Пд" localSheetId="62">[15]списки!$J$2:$J$8</definedName>
    <definedName name="Пд" localSheetId="63">[16]списки!$J$2:$J$8</definedName>
    <definedName name="Пд" localSheetId="14">[17]списки!$J$2:$J$8</definedName>
    <definedName name="Пд" localSheetId="15">[18]списки!$J$2:$J$8</definedName>
    <definedName name="Пд" localSheetId="2">[19]списки!$J$2:$J$8</definedName>
    <definedName name="Пд" localSheetId="3">[20]списки!$J$2:$J$8</definedName>
    <definedName name="Пд" localSheetId="4">[21]списки!$J$2:$J$8</definedName>
    <definedName name="Пд" localSheetId="5">[22]списки!$J$2:$J$8</definedName>
    <definedName name="Пд" localSheetId="6">[23]списки!$J$2:$J$8</definedName>
    <definedName name="Пд" localSheetId="7">[24]списки!$J$2:$J$8</definedName>
    <definedName name="Пд" localSheetId="8">[25]списки!$J$2:$J$8</definedName>
    <definedName name="Пд" localSheetId="9">[26]списки!$J$2:$J$8</definedName>
    <definedName name="Пд" localSheetId="10">[27]списки!$J$2:$J$8</definedName>
    <definedName name="Пд" localSheetId="11">[28]списки!$J$2:$J$8</definedName>
    <definedName name="Пд" localSheetId="12">[29]списки!$J$2:$J$8</definedName>
    <definedName name="Пд" localSheetId="13">[30]списки!$J$2:$J$8</definedName>
    <definedName name="Пд" localSheetId="1">[31]списки!$J$2:$J$8</definedName>
    <definedName name="Пд">[32]списки!$J$2:$J$8</definedName>
    <definedName name="ПДО">[33]списки!$J$2:$J$8</definedName>
    <definedName name="Пс" localSheetId="16">[1]списки!$L$2:$L$8</definedName>
    <definedName name="Пс" localSheetId="17">[2]списки!$L$2:$L$8</definedName>
    <definedName name="Пс" localSheetId="18">[3]списки!$L$2:$L$8</definedName>
    <definedName name="Пс" localSheetId="19">[3]списки!$L$2:$L$8</definedName>
    <definedName name="Пс" localSheetId="20">[3]списки!$L$2:$L$8</definedName>
    <definedName name="Пс" localSheetId="21">[3]списки!$L$2:$L$8</definedName>
    <definedName name="Пс" localSheetId="22">[3]списки!$L$2:$L$8</definedName>
    <definedName name="Пс" localSheetId="23">[3]списки!$L$2:$L$8</definedName>
    <definedName name="Пс" localSheetId="24">[3]списки!$L$2:$L$8</definedName>
    <definedName name="Пс" localSheetId="25">[4]списки!$L$2:$L$8</definedName>
    <definedName name="Пс" localSheetId="26">[5]списки!$L$2:$L$9</definedName>
    <definedName name="Пс" localSheetId="27">[6]списки!$L$2:$L$8</definedName>
    <definedName name="Пс" localSheetId="28">[6]списки!$L$2:$L$8</definedName>
    <definedName name="Пс" localSheetId="29">[6]списки!$L$2:$L$8</definedName>
    <definedName name="Пс" localSheetId="30">[6]списки!$L$2:$L$8</definedName>
    <definedName name="Пс" localSheetId="31">[6]списки!$L$2:$L$8</definedName>
    <definedName name="Пс" localSheetId="32">[6]списки!$L$2:$L$8</definedName>
    <definedName name="Пс" localSheetId="33">[6]списки!$L$2:$L$8</definedName>
    <definedName name="Пс" localSheetId="34">[6]списки!$L$2:$L$8</definedName>
    <definedName name="Пс" localSheetId="35">[7]списки!$L$2:$L$8</definedName>
    <definedName name="Пс" localSheetId="36">[7]списки!$L$2:$L$8</definedName>
    <definedName name="Пс" localSheetId="37">[7]списки!$L$2:$L$8</definedName>
    <definedName name="Пс" localSheetId="38">[7]списки!$L$2:$L$8</definedName>
    <definedName name="Пс" localSheetId="39">[7]списки!$L$2:$L$8</definedName>
    <definedName name="Пс" localSheetId="40">[7]списки!$L$2:$L$8</definedName>
    <definedName name="Пс" localSheetId="41">[7]списки!$L$2:$L$8</definedName>
    <definedName name="Пс" localSheetId="42">[7]списки!$L$2:$L$8</definedName>
    <definedName name="Пс" localSheetId="43">[7]списки!$L$2:$L$8</definedName>
    <definedName name="Пс" localSheetId="44">[7]списки!$L$2:$L$8</definedName>
    <definedName name="Пс" localSheetId="45">[7]списки!$L$2:$L$8</definedName>
    <definedName name="Пс" localSheetId="46">[7]списки!$L$2:$L$8</definedName>
    <definedName name="Пс" localSheetId="47">[7]списки!$L$2:$L$8</definedName>
    <definedName name="Пс" localSheetId="48">[7]списки!$L$2:$L$8</definedName>
    <definedName name="Пс" localSheetId="49">[7]списки!$L$2:$L$8</definedName>
    <definedName name="Пс" localSheetId="50">[7]списки!$L$2:$L$8</definedName>
    <definedName name="Пс" localSheetId="51">[7]списки!$L$2:$L$8</definedName>
    <definedName name="Пс" localSheetId="52">[7]списки!$L$2:$L$8</definedName>
    <definedName name="Пс" localSheetId="53">[7]списки!$L$2:$L$8</definedName>
    <definedName name="Пс" localSheetId="54">[7]списки!$L$2:$L$8</definedName>
    <definedName name="Пс" localSheetId="55">[8]списки!$L$2:$L$8</definedName>
    <definedName name="Пс" localSheetId="56">[9]списки!$L$2:$L$8</definedName>
    <definedName name="Пс" localSheetId="57">[10]списки!$L$2:$L$8</definedName>
    <definedName name="Пс" localSheetId="58">[11]списки!$L$2:$L$8</definedName>
    <definedName name="Пс" localSheetId="59">[12]списки!$L$2:$L$8</definedName>
    <definedName name="Пс" localSheetId="60">[13]списки!$L$2:$L$8</definedName>
    <definedName name="Пс" localSheetId="61">[14]списки!$L$2:$L$8</definedName>
    <definedName name="Пс" localSheetId="62">[15]списки!$L$2:$L$8</definedName>
    <definedName name="Пс" localSheetId="63">[16]списки!$L$2:$L$8</definedName>
    <definedName name="Пс" localSheetId="14">[17]списки!$L$2:$L$8</definedName>
    <definedName name="Пс" localSheetId="15">[18]списки!$L$2:$L$8</definedName>
    <definedName name="Пс" localSheetId="2">[19]списки!$L$2:$L$8</definedName>
    <definedName name="Пс" localSheetId="3">[20]списки!$L$2:$L$8</definedName>
    <definedName name="Пс" localSheetId="4">[21]списки!$L$2:$L$8</definedName>
    <definedName name="Пс" localSheetId="5">[22]списки!$L$2:$L$8</definedName>
    <definedName name="Пс" localSheetId="6">[23]списки!$L$2:$L$8</definedName>
    <definedName name="Пс" localSheetId="7">[24]списки!$L$2:$L$8</definedName>
    <definedName name="Пс" localSheetId="8">[25]списки!$L$2:$L$8</definedName>
    <definedName name="Пс" localSheetId="9">[26]списки!$L$2:$L$8</definedName>
    <definedName name="Пс" localSheetId="10">[27]списки!$L$2:$L$8</definedName>
    <definedName name="Пс" localSheetId="11">[28]списки!$L$2:$L$8</definedName>
    <definedName name="Пс" localSheetId="12">[29]списки!$L$2:$L$8</definedName>
    <definedName name="Пс" localSheetId="13">[30]списки!$L$2:$L$8</definedName>
    <definedName name="Пс" localSheetId="1">[31]списки!$L$2:$L$8</definedName>
    <definedName name="Пс">[32]списки!$L$2:$L$8</definedName>
  </definedNames>
  <calcPr calcId="145621"/>
</workbook>
</file>

<file path=xl/calcChain.xml><?xml version="1.0" encoding="utf-8"?>
<calcChain xmlns="http://schemas.openxmlformats.org/spreadsheetml/2006/main">
  <c r="I31" i="67" l="1"/>
  <c r="G31" i="67"/>
  <c r="I26" i="67"/>
  <c r="G26" i="67"/>
  <c r="I95" i="66" l="1"/>
  <c r="G95" i="66"/>
  <c r="I99" i="65" l="1"/>
  <c r="G99" i="65"/>
  <c r="I32" i="64" l="1"/>
  <c r="G32" i="64"/>
  <c r="I24" i="64"/>
  <c r="G24" i="64"/>
  <c r="I33" i="63" l="1"/>
  <c r="G33" i="63"/>
  <c r="I25" i="63"/>
  <c r="G25" i="63"/>
  <c r="I60" i="62" l="1"/>
  <c r="G60" i="62"/>
  <c r="I49" i="61" l="1"/>
  <c r="G49" i="61"/>
  <c r="I55" i="60" l="1"/>
  <c r="G55" i="60"/>
  <c r="I48" i="60"/>
  <c r="G48" i="60"/>
  <c r="I36" i="59" l="1"/>
  <c r="G36" i="59"/>
  <c r="I35" i="59"/>
  <c r="G35" i="59"/>
  <c r="I25" i="54" l="1"/>
  <c r="G25" i="54"/>
  <c r="I24" i="54"/>
  <c r="G24" i="54"/>
  <c r="I23" i="54"/>
  <c r="G23" i="54"/>
  <c r="I22" i="54"/>
  <c r="G22" i="54"/>
  <c r="I21" i="54"/>
  <c r="G21" i="54"/>
  <c r="I20" i="54"/>
  <c r="G20" i="54"/>
  <c r="I19" i="54"/>
  <c r="G19" i="54"/>
  <c r="I18" i="54"/>
  <c r="G18" i="54"/>
  <c r="I17" i="54"/>
  <c r="G17" i="54"/>
  <c r="I16" i="54"/>
  <c r="G16" i="54"/>
  <c r="I15" i="54"/>
  <c r="G15" i="54"/>
  <c r="I14" i="54"/>
  <c r="G14" i="54"/>
  <c r="I13" i="54"/>
  <c r="G13" i="54"/>
  <c r="I12" i="54"/>
  <c r="G12" i="54"/>
  <c r="I11" i="54"/>
  <c r="G11" i="54"/>
  <c r="I10" i="54"/>
  <c r="G10" i="54"/>
  <c r="I9" i="54"/>
  <c r="G9" i="54"/>
  <c r="I8" i="54"/>
  <c r="G8" i="54"/>
  <c r="I7" i="54"/>
  <c r="G7" i="54"/>
  <c r="I85" i="54"/>
  <c r="G85" i="54"/>
  <c r="I26" i="54"/>
  <c r="G26" i="54"/>
  <c r="G33" i="53" l="1"/>
  <c r="I32" i="53"/>
  <c r="G32" i="53"/>
  <c r="I31" i="53"/>
  <c r="G31" i="53"/>
  <c r="I30" i="53"/>
  <c r="G30" i="53"/>
  <c r="I29" i="53"/>
  <c r="G29" i="53"/>
  <c r="I28" i="53"/>
  <c r="G28" i="53"/>
  <c r="I27" i="53"/>
  <c r="G27" i="53"/>
  <c r="I26" i="53"/>
  <c r="G26" i="53"/>
  <c r="I25" i="53"/>
  <c r="G25" i="53"/>
  <c r="I24" i="53"/>
  <c r="G24" i="53"/>
  <c r="I23" i="53"/>
  <c r="G23" i="53"/>
  <c r="I22" i="53"/>
  <c r="G22" i="53"/>
  <c r="I21" i="53"/>
  <c r="G21" i="53"/>
  <c r="I20" i="53"/>
  <c r="G20" i="53"/>
  <c r="I19" i="53"/>
  <c r="G19" i="53"/>
  <c r="I18" i="53"/>
  <c r="G18" i="53"/>
  <c r="I17" i="53"/>
  <c r="G17" i="53"/>
  <c r="I16" i="53"/>
  <c r="G16" i="53"/>
  <c r="I15" i="53"/>
  <c r="G15" i="53"/>
  <c r="I14" i="53"/>
  <c r="G14" i="53"/>
  <c r="I13" i="53"/>
  <c r="G13" i="53"/>
  <c r="I12" i="53"/>
  <c r="G12" i="53"/>
  <c r="I11" i="53"/>
  <c r="G11" i="53"/>
  <c r="I10" i="53"/>
  <c r="G10" i="53"/>
  <c r="I9" i="53"/>
  <c r="G9" i="53"/>
  <c r="I8" i="53"/>
  <c r="G8" i="53"/>
  <c r="I7" i="53"/>
  <c r="G7" i="53"/>
  <c r="I23" i="43" l="1"/>
  <c r="G23" i="43"/>
  <c r="I24" i="42"/>
  <c r="G24" i="42"/>
  <c r="I27" i="41"/>
  <c r="G27" i="41"/>
  <c r="I27" i="40"/>
  <c r="G27" i="40"/>
  <c r="I27" i="39" l="1"/>
  <c r="G27" i="39"/>
  <c r="I55" i="38" l="1"/>
  <c r="G55" i="38"/>
  <c r="I25" i="30" l="1"/>
  <c r="G25" i="30"/>
  <c r="I43" i="29" l="1"/>
  <c r="G43" i="29"/>
  <c r="I42" i="29"/>
  <c r="G42" i="29"/>
  <c r="I90" i="28" l="1"/>
  <c r="G90" i="28"/>
  <c r="I30" i="28"/>
  <c r="G30" i="28"/>
  <c r="I29" i="28"/>
  <c r="G29" i="28"/>
  <c r="I75" i="27" l="1"/>
  <c r="G75" i="27"/>
  <c r="I87" i="26"/>
  <c r="G87" i="26"/>
  <c r="I83" i="25"/>
  <c r="G83" i="25"/>
  <c r="I83" i="24"/>
  <c r="G83" i="24"/>
  <c r="I87" i="23"/>
  <c r="G87" i="23"/>
  <c r="I87" i="22" l="1"/>
  <c r="G87" i="22"/>
  <c r="I28" i="22"/>
  <c r="G28" i="22"/>
  <c r="I68" i="21" l="1"/>
  <c r="G68" i="21"/>
  <c r="I85" i="20" l="1"/>
  <c r="G85" i="20"/>
  <c r="I84" i="20"/>
  <c r="G84" i="20"/>
  <c r="I83" i="20"/>
  <c r="G83" i="20"/>
  <c r="I82" i="20"/>
  <c r="G82" i="20"/>
  <c r="I81" i="20"/>
  <c r="G81" i="20"/>
  <c r="I80" i="20"/>
  <c r="G80" i="20"/>
  <c r="I79" i="20"/>
  <c r="G79" i="20"/>
  <c r="I78" i="20"/>
  <c r="G78" i="20"/>
  <c r="I77" i="20"/>
  <c r="G77" i="20"/>
  <c r="I76" i="20"/>
  <c r="G76" i="20"/>
  <c r="I75" i="20"/>
  <c r="G75" i="20"/>
  <c r="I74" i="20"/>
  <c r="G74" i="20"/>
  <c r="I73" i="20"/>
  <c r="G73" i="20"/>
  <c r="I72" i="20"/>
  <c r="G72" i="20"/>
  <c r="I71" i="20"/>
  <c r="G71" i="20"/>
  <c r="I70" i="20"/>
  <c r="G70" i="20"/>
  <c r="I69" i="20"/>
  <c r="G69" i="20"/>
  <c r="I68" i="20"/>
  <c r="G68" i="20"/>
  <c r="I67" i="20"/>
  <c r="G67" i="20"/>
  <c r="I66" i="20"/>
  <c r="G66" i="20"/>
  <c r="I65" i="20"/>
  <c r="G65" i="20"/>
  <c r="I64" i="20"/>
  <c r="G64" i="20"/>
  <c r="I63" i="20"/>
  <c r="G63" i="20"/>
  <c r="I62" i="20"/>
  <c r="G62" i="20"/>
  <c r="I61" i="20"/>
  <c r="G61" i="20"/>
  <c r="I60" i="20"/>
  <c r="G60" i="20"/>
  <c r="I59" i="20"/>
  <c r="G59" i="20"/>
  <c r="I58" i="20"/>
  <c r="G58" i="20"/>
  <c r="I57" i="20"/>
  <c r="G57" i="20"/>
  <c r="I56" i="20"/>
  <c r="G56" i="20"/>
  <c r="I55" i="20"/>
  <c r="G55" i="20"/>
  <c r="I54" i="20"/>
  <c r="G54" i="20"/>
  <c r="I53" i="20"/>
  <c r="G53" i="20"/>
  <c r="I52" i="20"/>
  <c r="G52" i="20"/>
  <c r="I51" i="20"/>
  <c r="G51" i="20"/>
  <c r="I50" i="20"/>
  <c r="G50" i="20"/>
  <c r="I49" i="20"/>
  <c r="G49" i="20"/>
  <c r="I48" i="20"/>
  <c r="G48" i="20"/>
  <c r="I47" i="20"/>
  <c r="G47" i="20"/>
  <c r="I46" i="20"/>
  <c r="G46" i="20"/>
  <c r="I45" i="20"/>
  <c r="G45" i="20"/>
  <c r="I44" i="20"/>
  <c r="G44" i="20"/>
  <c r="I43" i="20"/>
  <c r="G43" i="20"/>
  <c r="I42" i="20"/>
  <c r="G42" i="20"/>
  <c r="I41" i="20"/>
  <c r="G41" i="20"/>
  <c r="I40" i="20"/>
  <c r="G40" i="20"/>
  <c r="I39" i="20"/>
  <c r="G39" i="20"/>
  <c r="I38" i="20"/>
  <c r="G38" i="20"/>
  <c r="I37" i="20"/>
  <c r="G37" i="20"/>
  <c r="I36" i="20"/>
  <c r="G36" i="20"/>
  <c r="I35" i="20"/>
  <c r="G35" i="20"/>
  <c r="I34" i="20"/>
  <c r="G34" i="20"/>
  <c r="I33" i="20"/>
  <c r="G33" i="20"/>
  <c r="I32" i="20"/>
  <c r="G32" i="20"/>
  <c r="I31" i="20"/>
  <c r="G31" i="20"/>
  <c r="I30" i="20"/>
  <c r="G30" i="20"/>
  <c r="I29" i="20"/>
  <c r="G29" i="20"/>
  <c r="I28" i="20"/>
  <c r="G28" i="20"/>
  <c r="I27" i="20"/>
  <c r="G27" i="20"/>
  <c r="I26" i="20"/>
  <c r="G26" i="20"/>
  <c r="I25" i="20"/>
  <c r="G25" i="20"/>
  <c r="I24" i="20"/>
  <c r="G24" i="20"/>
  <c r="I23" i="20"/>
  <c r="G23" i="20"/>
  <c r="I22" i="20"/>
  <c r="G22" i="20"/>
  <c r="I21" i="20"/>
  <c r="G21" i="20"/>
  <c r="I20" i="20"/>
  <c r="G20" i="20"/>
  <c r="I19" i="20"/>
  <c r="G19" i="20"/>
  <c r="I18" i="20"/>
  <c r="G18" i="20"/>
  <c r="I17" i="20"/>
  <c r="G17" i="20"/>
  <c r="I16" i="20"/>
  <c r="G16" i="20"/>
  <c r="I15" i="20"/>
  <c r="G15" i="20"/>
  <c r="I14" i="20"/>
  <c r="G14" i="20"/>
  <c r="I13" i="20"/>
  <c r="G13" i="20"/>
  <c r="I12" i="20"/>
  <c r="G12" i="20"/>
  <c r="I11" i="20"/>
  <c r="G11" i="20"/>
  <c r="I10" i="20"/>
  <c r="G10" i="20"/>
  <c r="I9" i="20"/>
  <c r="G9" i="20"/>
  <c r="I8" i="20"/>
  <c r="G8" i="20"/>
  <c r="I7" i="20"/>
  <c r="G7" i="20"/>
  <c r="I92" i="19" l="1"/>
  <c r="G92" i="19"/>
  <c r="I68" i="18" l="1"/>
  <c r="G68" i="18"/>
  <c r="I67" i="18"/>
  <c r="G67" i="18"/>
  <c r="I66" i="18"/>
  <c r="G66" i="18"/>
  <c r="I65" i="18"/>
  <c r="G65" i="18"/>
  <c r="I64" i="18"/>
  <c r="G64" i="18"/>
  <c r="I63" i="18"/>
  <c r="G63" i="18"/>
  <c r="I62" i="18"/>
  <c r="G62" i="18"/>
  <c r="I61" i="18"/>
  <c r="G61" i="18"/>
  <c r="I60" i="18"/>
  <c r="G60" i="18"/>
  <c r="I59" i="18"/>
  <c r="G59" i="18"/>
  <c r="I58" i="18"/>
  <c r="G58" i="18"/>
  <c r="I57" i="18"/>
  <c r="G57" i="18"/>
  <c r="I56" i="18"/>
  <c r="G56" i="18"/>
  <c r="I55" i="18"/>
  <c r="G55" i="18"/>
  <c r="I54" i="18"/>
  <c r="G54" i="18"/>
  <c r="I53" i="18"/>
  <c r="G53" i="18"/>
  <c r="I52" i="18"/>
  <c r="G52" i="18"/>
  <c r="I51" i="18"/>
  <c r="G51" i="18"/>
  <c r="I50" i="18"/>
  <c r="G50" i="18"/>
  <c r="I49" i="18"/>
  <c r="G49" i="18"/>
  <c r="I48" i="18"/>
  <c r="G48" i="18"/>
  <c r="I47" i="18"/>
  <c r="G47" i="18"/>
  <c r="I46" i="18"/>
  <c r="G46" i="18"/>
  <c r="I45" i="18"/>
  <c r="G45" i="18"/>
  <c r="I44" i="18"/>
  <c r="G44" i="18"/>
  <c r="I43" i="18"/>
  <c r="G43" i="18"/>
  <c r="I42" i="18"/>
  <c r="G42" i="18"/>
  <c r="I41" i="18"/>
  <c r="G41" i="18"/>
  <c r="I40" i="18"/>
  <c r="G40" i="18"/>
  <c r="I39" i="18"/>
  <c r="G39" i="18"/>
  <c r="I38" i="18"/>
  <c r="G38" i="18"/>
  <c r="I37" i="18"/>
  <c r="G37" i="18"/>
  <c r="I36" i="18"/>
  <c r="G36" i="18"/>
  <c r="I35" i="18"/>
  <c r="G35" i="18"/>
  <c r="I34" i="18"/>
  <c r="G34" i="18"/>
  <c r="I33" i="18"/>
  <c r="G33" i="18"/>
  <c r="I32" i="18"/>
  <c r="G32" i="18"/>
  <c r="I31" i="18"/>
  <c r="G31" i="18"/>
  <c r="I30" i="18"/>
  <c r="G30" i="18"/>
  <c r="I29" i="18"/>
  <c r="G29" i="18"/>
  <c r="I28" i="18"/>
  <c r="G28" i="18"/>
  <c r="I27" i="18"/>
  <c r="G27" i="18"/>
  <c r="I26" i="18"/>
  <c r="G26" i="18"/>
  <c r="I25" i="18"/>
  <c r="G25" i="18"/>
  <c r="I24" i="18"/>
  <c r="G24" i="18"/>
  <c r="I23" i="18"/>
  <c r="G23" i="18"/>
  <c r="I22" i="18"/>
  <c r="G22" i="18"/>
  <c r="I21" i="18"/>
  <c r="G21" i="18"/>
  <c r="I20" i="18"/>
  <c r="G20" i="18"/>
  <c r="I19" i="18"/>
  <c r="G19" i="18"/>
  <c r="I18" i="18"/>
  <c r="G18" i="18"/>
  <c r="I17" i="18"/>
  <c r="G17" i="18"/>
  <c r="I16" i="18"/>
  <c r="G16" i="18"/>
  <c r="I15" i="18"/>
  <c r="G15" i="18"/>
  <c r="I14" i="18"/>
  <c r="G14" i="18"/>
  <c r="I13" i="18"/>
  <c r="G13" i="18"/>
  <c r="I12" i="18"/>
  <c r="G12" i="18"/>
  <c r="I11" i="18"/>
  <c r="G11" i="18"/>
  <c r="I10" i="18"/>
  <c r="G10" i="18"/>
  <c r="I9" i="18"/>
  <c r="G9" i="18"/>
  <c r="I8" i="18"/>
  <c r="G8" i="18"/>
  <c r="I7" i="18"/>
  <c r="G7" i="18"/>
  <c r="I155" i="17" l="1"/>
  <c r="G155" i="17"/>
  <c r="I148" i="17"/>
  <c r="G148" i="17"/>
  <c r="I139" i="16" l="1"/>
  <c r="G139" i="16"/>
  <c r="I138" i="16"/>
  <c r="G138" i="16"/>
  <c r="I137" i="16"/>
  <c r="G137" i="16"/>
  <c r="I136" i="16"/>
  <c r="G136" i="16"/>
  <c r="I135" i="16"/>
  <c r="G135" i="16"/>
  <c r="I134" i="16"/>
  <c r="G134" i="16"/>
  <c r="I133" i="16"/>
  <c r="G133" i="16"/>
  <c r="I132" i="16"/>
  <c r="G132" i="16"/>
  <c r="I131" i="16"/>
  <c r="G131" i="16"/>
  <c r="I130" i="16"/>
  <c r="G130" i="16"/>
  <c r="I129" i="16"/>
  <c r="G129" i="16"/>
  <c r="I128" i="16"/>
  <c r="G128" i="16"/>
  <c r="I127" i="16"/>
  <c r="G127" i="16"/>
  <c r="I126" i="16"/>
  <c r="G126" i="16"/>
  <c r="I125" i="16"/>
  <c r="G125" i="16"/>
  <c r="I124" i="16"/>
  <c r="G124" i="16"/>
  <c r="I123" i="16"/>
  <c r="G123" i="16"/>
  <c r="I122" i="16"/>
  <c r="G122" i="16"/>
  <c r="I121" i="16"/>
  <c r="G121" i="16"/>
  <c r="I120" i="16"/>
  <c r="G120" i="16"/>
  <c r="I119" i="16"/>
  <c r="G119" i="16"/>
  <c r="I118" i="16"/>
  <c r="G118" i="16"/>
  <c r="I117" i="16"/>
  <c r="G117" i="16"/>
  <c r="I116" i="16"/>
  <c r="G116" i="16"/>
  <c r="I115" i="16"/>
  <c r="G115" i="16"/>
  <c r="I114" i="16"/>
  <c r="G114" i="16"/>
  <c r="I113" i="16"/>
  <c r="G113" i="16"/>
  <c r="I112" i="16"/>
  <c r="G112" i="16"/>
  <c r="I111" i="16"/>
  <c r="G111" i="16"/>
  <c r="I110" i="16"/>
  <c r="G110" i="16"/>
  <c r="I109" i="16"/>
  <c r="G109" i="16"/>
  <c r="I108" i="16"/>
  <c r="G108" i="16"/>
  <c r="I107" i="16"/>
  <c r="G107" i="16"/>
  <c r="I106" i="16"/>
  <c r="G106" i="16"/>
  <c r="I105" i="16"/>
  <c r="G105" i="16"/>
  <c r="I104" i="16"/>
  <c r="G104" i="16"/>
  <c r="I103" i="16"/>
  <c r="G103" i="16"/>
  <c r="I102" i="16"/>
  <c r="G102" i="16"/>
  <c r="I101" i="16"/>
  <c r="G101" i="16"/>
  <c r="I100" i="16"/>
  <c r="G100" i="16"/>
  <c r="I99" i="16"/>
  <c r="G99" i="16"/>
  <c r="I98" i="16"/>
  <c r="G98" i="16"/>
  <c r="I97" i="16"/>
  <c r="G97" i="16"/>
  <c r="I96" i="16"/>
  <c r="G96" i="16"/>
  <c r="I95" i="16"/>
  <c r="G95" i="16"/>
  <c r="I94" i="16"/>
  <c r="G94" i="16"/>
  <c r="I93" i="16"/>
  <c r="G93" i="16"/>
  <c r="I92" i="16"/>
  <c r="G92" i="16"/>
  <c r="I91" i="16"/>
  <c r="G91" i="16"/>
  <c r="I90" i="16"/>
  <c r="G90" i="16"/>
  <c r="I89" i="16"/>
  <c r="G89" i="16"/>
  <c r="I88" i="16"/>
  <c r="G88" i="16"/>
  <c r="I87" i="16"/>
  <c r="G87" i="16"/>
  <c r="I86" i="16"/>
  <c r="G86" i="16"/>
  <c r="I85" i="16"/>
  <c r="G85" i="16"/>
  <c r="I84" i="16"/>
  <c r="G84" i="16"/>
  <c r="I83" i="16"/>
  <c r="G83" i="16"/>
  <c r="I82" i="16"/>
  <c r="G82" i="16"/>
  <c r="I81" i="16"/>
  <c r="G81" i="16"/>
  <c r="I80" i="16"/>
  <c r="G80" i="16"/>
  <c r="I79" i="16"/>
  <c r="G79" i="16"/>
  <c r="I78" i="16"/>
  <c r="G78" i="16"/>
  <c r="I77" i="16"/>
  <c r="G77" i="16"/>
  <c r="I76" i="16"/>
  <c r="G76" i="16"/>
  <c r="I75" i="16"/>
  <c r="G75" i="16"/>
  <c r="I74" i="16"/>
  <c r="G74" i="16"/>
  <c r="I73" i="16"/>
  <c r="G73" i="16"/>
  <c r="I72" i="16"/>
  <c r="G72" i="16"/>
  <c r="I71" i="16"/>
  <c r="G71" i="16"/>
  <c r="I70" i="16"/>
  <c r="G70" i="16"/>
  <c r="I69" i="16"/>
  <c r="G69" i="16"/>
  <c r="I68" i="16"/>
  <c r="G68" i="16"/>
  <c r="I67" i="16"/>
  <c r="G67" i="16"/>
  <c r="I66" i="16"/>
  <c r="G66" i="16"/>
  <c r="I65" i="16"/>
  <c r="G65" i="16"/>
  <c r="I64" i="16"/>
  <c r="G64" i="16"/>
  <c r="I63" i="16"/>
  <c r="G63" i="16"/>
  <c r="I62" i="16"/>
  <c r="G62" i="16"/>
  <c r="I61" i="16"/>
  <c r="G61" i="16"/>
  <c r="I60" i="16"/>
  <c r="G60" i="16"/>
  <c r="I59" i="16"/>
  <c r="G59" i="16"/>
  <c r="I58" i="16"/>
  <c r="G58" i="16"/>
  <c r="I57" i="16"/>
  <c r="G57" i="16"/>
  <c r="I56" i="16"/>
  <c r="G56" i="16"/>
  <c r="I55" i="16"/>
  <c r="G55" i="16"/>
  <c r="I54" i="16"/>
  <c r="G54" i="16"/>
  <c r="I53" i="16"/>
  <c r="G53" i="16"/>
  <c r="I52" i="16"/>
  <c r="G52" i="16"/>
  <c r="I51" i="16"/>
  <c r="G51" i="16"/>
  <c r="I50" i="16"/>
  <c r="G50" i="16"/>
  <c r="I49" i="16"/>
  <c r="G49" i="16"/>
  <c r="I48" i="16"/>
  <c r="G48" i="16"/>
  <c r="I47" i="16"/>
  <c r="G47" i="16"/>
  <c r="I46" i="16"/>
  <c r="G46" i="16"/>
  <c r="I45" i="16"/>
  <c r="G45" i="16"/>
  <c r="I44" i="16"/>
  <c r="G44" i="16"/>
  <c r="I43" i="16"/>
  <c r="G43" i="16"/>
  <c r="I42" i="16"/>
  <c r="G42" i="16"/>
  <c r="I41" i="16"/>
  <c r="G41" i="16"/>
  <c r="I40" i="16"/>
  <c r="G40" i="16"/>
  <c r="I39" i="16"/>
  <c r="G39" i="16"/>
  <c r="I38" i="16"/>
  <c r="G38" i="16"/>
  <c r="I37" i="16"/>
  <c r="G37" i="16"/>
  <c r="I36" i="16"/>
  <c r="G36" i="16"/>
  <c r="I35" i="16"/>
  <c r="G35" i="16"/>
  <c r="I34" i="16"/>
  <c r="G34" i="16"/>
  <c r="I33" i="16"/>
  <c r="G33" i="16"/>
  <c r="I32" i="16"/>
  <c r="G32" i="16"/>
  <c r="I31" i="16"/>
  <c r="G31" i="16"/>
  <c r="I30" i="16"/>
  <c r="G30" i="16"/>
  <c r="I29" i="16"/>
  <c r="G29" i="16"/>
  <c r="I28" i="16"/>
  <c r="G28" i="16"/>
  <c r="I27" i="16"/>
  <c r="G27" i="16"/>
  <c r="I26" i="16"/>
  <c r="G26" i="16"/>
  <c r="I25" i="16"/>
  <c r="G25" i="16"/>
  <c r="I24" i="16"/>
  <c r="G24" i="16"/>
  <c r="I23" i="16"/>
  <c r="G23" i="16"/>
  <c r="I22" i="16"/>
  <c r="G22" i="16"/>
  <c r="I21" i="16"/>
  <c r="G21" i="16"/>
  <c r="I20" i="16"/>
  <c r="G20" i="16"/>
  <c r="I19" i="16"/>
  <c r="G19" i="16"/>
  <c r="I18" i="16"/>
  <c r="G18" i="16"/>
  <c r="I17" i="16"/>
  <c r="G17" i="16"/>
  <c r="I16" i="16"/>
  <c r="G16" i="16"/>
  <c r="I15" i="16"/>
  <c r="G15" i="16"/>
  <c r="I14" i="16"/>
  <c r="G14" i="16"/>
  <c r="I13" i="16"/>
  <c r="G13" i="16"/>
  <c r="I12" i="16"/>
  <c r="G12" i="16"/>
  <c r="I11" i="16"/>
  <c r="G11" i="16"/>
  <c r="I10" i="16"/>
  <c r="G10" i="16"/>
  <c r="I9" i="16"/>
  <c r="G9" i="16"/>
  <c r="I8" i="16"/>
  <c r="G8" i="16"/>
  <c r="I7" i="16"/>
  <c r="G7" i="16"/>
  <c r="I169" i="15" l="1"/>
  <c r="G169" i="15"/>
  <c r="I168" i="15"/>
  <c r="G168" i="15"/>
  <c r="I167" i="15"/>
  <c r="G167" i="15"/>
  <c r="I166" i="15"/>
  <c r="G166" i="15"/>
  <c r="I165" i="15"/>
  <c r="G165" i="15"/>
  <c r="I164" i="15"/>
  <c r="G164" i="15"/>
  <c r="I163" i="15"/>
  <c r="G163" i="15"/>
  <c r="I162" i="15"/>
  <c r="G162" i="15"/>
  <c r="I161" i="15"/>
  <c r="G161" i="15"/>
  <c r="I160" i="15"/>
  <c r="G160" i="15"/>
  <c r="I159" i="15"/>
  <c r="G159" i="15"/>
  <c r="I158" i="15"/>
  <c r="G158" i="15"/>
  <c r="I157" i="15"/>
  <c r="G157" i="15"/>
  <c r="I156" i="15"/>
  <c r="G156" i="15"/>
  <c r="I155" i="15"/>
  <c r="G155" i="15"/>
  <c r="I154" i="15"/>
  <c r="G154" i="15"/>
  <c r="I153" i="15"/>
  <c r="G153" i="15"/>
  <c r="I152" i="15"/>
  <c r="G152" i="15"/>
  <c r="I151" i="15"/>
  <c r="G151" i="15"/>
  <c r="I150" i="15"/>
  <c r="G150" i="15"/>
  <c r="I149" i="15"/>
  <c r="G149" i="15"/>
  <c r="I148" i="15"/>
  <c r="G148" i="15"/>
  <c r="I147" i="15"/>
  <c r="G147" i="15"/>
  <c r="I146" i="15"/>
  <c r="G146" i="15"/>
  <c r="I145" i="15"/>
  <c r="G145" i="15"/>
  <c r="I144" i="15"/>
  <c r="G144" i="15"/>
  <c r="I143" i="15"/>
  <c r="G143" i="15"/>
  <c r="I142" i="15"/>
  <c r="G142" i="15"/>
  <c r="I141" i="15"/>
  <c r="G141" i="15"/>
  <c r="I140" i="15"/>
  <c r="G140" i="15"/>
  <c r="I139" i="15"/>
  <c r="G139" i="15"/>
  <c r="I138" i="15"/>
  <c r="G138" i="15"/>
  <c r="I137" i="15"/>
  <c r="G137" i="15"/>
  <c r="I136" i="15"/>
  <c r="G136" i="15"/>
  <c r="I135" i="15"/>
  <c r="G135" i="15"/>
  <c r="I134" i="15"/>
  <c r="G134" i="15"/>
  <c r="I133" i="15"/>
  <c r="G133" i="15"/>
  <c r="I132" i="15"/>
  <c r="G132" i="15"/>
  <c r="I131" i="15"/>
  <c r="G131" i="15"/>
  <c r="I130" i="15"/>
  <c r="G130" i="15"/>
  <c r="I129" i="15"/>
  <c r="G129" i="15"/>
  <c r="I128" i="15"/>
  <c r="G128" i="15"/>
  <c r="I127" i="15"/>
  <c r="G127" i="15"/>
  <c r="I126" i="15"/>
  <c r="G126" i="15"/>
  <c r="I125" i="15"/>
  <c r="G125" i="15"/>
  <c r="I124" i="15"/>
  <c r="G124" i="15"/>
  <c r="I123" i="15"/>
  <c r="G123" i="15"/>
  <c r="I122" i="15"/>
  <c r="G122" i="15"/>
  <c r="I121" i="15"/>
  <c r="G121" i="15"/>
  <c r="I120" i="15"/>
  <c r="G120" i="15"/>
  <c r="I119" i="15"/>
  <c r="G119" i="15"/>
  <c r="I118" i="15"/>
  <c r="G118" i="15"/>
  <c r="I117" i="15"/>
  <c r="G117" i="15"/>
  <c r="I116" i="15"/>
  <c r="G116" i="15"/>
  <c r="I115" i="15"/>
  <c r="G115" i="15"/>
  <c r="I114" i="15"/>
  <c r="G114" i="15"/>
  <c r="I113" i="15"/>
  <c r="G113" i="15"/>
  <c r="I112" i="15"/>
  <c r="G112" i="15"/>
  <c r="I111" i="15"/>
  <c r="G111" i="15"/>
  <c r="I110" i="15"/>
  <c r="G110" i="15"/>
  <c r="I109" i="15"/>
  <c r="G109" i="15"/>
  <c r="I108" i="15"/>
  <c r="G108" i="15"/>
  <c r="I107" i="15"/>
  <c r="G107" i="15"/>
  <c r="I106" i="15"/>
  <c r="G106" i="15"/>
  <c r="I105" i="15"/>
  <c r="G105" i="15"/>
  <c r="I104" i="15"/>
  <c r="G104" i="15"/>
  <c r="I103" i="15"/>
  <c r="G103" i="15"/>
  <c r="I102" i="15"/>
  <c r="G102" i="15"/>
  <c r="I101" i="15"/>
  <c r="G101" i="15"/>
  <c r="I100" i="15"/>
  <c r="G100" i="15"/>
  <c r="I99" i="15"/>
  <c r="G99" i="15"/>
  <c r="I98" i="15"/>
  <c r="G98" i="15"/>
  <c r="I97" i="15"/>
  <c r="G97" i="15"/>
  <c r="I96" i="15"/>
  <c r="G96" i="15"/>
  <c r="I95" i="15"/>
  <c r="G95" i="15"/>
  <c r="I94" i="15"/>
  <c r="G94" i="15"/>
  <c r="I93" i="15"/>
  <c r="G93" i="15"/>
  <c r="I92" i="15"/>
  <c r="G92" i="15"/>
  <c r="I91" i="15"/>
  <c r="G91" i="15"/>
  <c r="I90" i="15"/>
  <c r="G90" i="15"/>
  <c r="I89" i="15"/>
  <c r="G89" i="15"/>
  <c r="I88" i="15"/>
  <c r="G88" i="15"/>
  <c r="I87" i="15"/>
  <c r="G87" i="15"/>
  <c r="I86" i="15"/>
  <c r="G86" i="15"/>
  <c r="I85" i="15"/>
  <c r="G85" i="15"/>
  <c r="I84" i="15"/>
  <c r="G84" i="15"/>
  <c r="I83" i="15"/>
  <c r="G83" i="15"/>
  <c r="I82" i="15"/>
  <c r="G82" i="15"/>
  <c r="I81" i="15"/>
  <c r="G81" i="15"/>
  <c r="I80" i="15"/>
  <c r="G80" i="15"/>
  <c r="I79" i="15"/>
  <c r="G79" i="15"/>
  <c r="I78" i="15"/>
  <c r="G78" i="15"/>
  <c r="I77" i="15"/>
  <c r="G77" i="15"/>
  <c r="I76" i="15"/>
  <c r="G76" i="15"/>
  <c r="I75" i="15"/>
  <c r="G75" i="15"/>
  <c r="I74" i="15"/>
  <c r="G74" i="15"/>
  <c r="I73" i="15"/>
  <c r="G73" i="15"/>
  <c r="I72" i="15"/>
  <c r="G72" i="15"/>
  <c r="I71" i="15"/>
  <c r="G71" i="15"/>
  <c r="I70" i="15"/>
  <c r="G70" i="15"/>
  <c r="I69" i="15"/>
  <c r="G69" i="15"/>
  <c r="I68" i="15"/>
  <c r="G68" i="15"/>
  <c r="I67" i="15"/>
  <c r="G67" i="15"/>
  <c r="I66" i="15"/>
  <c r="G66" i="15"/>
  <c r="I65" i="15"/>
  <c r="G65" i="15"/>
  <c r="I64" i="15"/>
  <c r="G64" i="15"/>
  <c r="I63" i="15"/>
  <c r="G63" i="15"/>
  <c r="I62" i="15"/>
  <c r="G62" i="15"/>
  <c r="I61" i="15"/>
  <c r="G61" i="15"/>
  <c r="I60" i="15"/>
  <c r="G60" i="15"/>
  <c r="I59" i="15"/>
  <c r="G59" i="15"/>
  <c r="I58" i="15"/>
  <c r="G58" i="15"/>
  <c r="I57" i="15"/>
  <c r="G57" i="15"/>
  <c r="I56" i="15"/>
  <c r="G56" i="15"/>
  <c r="I55" i="15"/>
  <c r="G55" i="15"/>
  <c r="I54" i="15"/>
  <c r="G54" i="15"/>
  <c r="I53" i="15"/>
  <c r="G53" i="15"/>
  <c r="I52" i="15"/>
  <c r="G52" i="15"/>
  <c r="I51" i="15"/>
  <c r="G51" i="15"/>
  <c r="I50" i="15"/>
  <c r="G50" i="15"/>
  <c r="I49" i="15"/>
  <c r="G49" i="15"/>
  <c r="I48" i="15"/>
  <c r="G48" i="15"/>
  <c r="I47" i="15"/>
  <c r="G47" i="15"/>
  <c r="I46" i="15"/>
  <c r="G46" i="15"/>
  <c r="I45" i="15"/>
  <c r="G45" i="15"/>
  <c r="I44" i="15"/>
  <c r="G44" i="15"/>
  <c r="I43" i="15"/>
  <c r="G43" i="15"/>
  <c r="I42" i="15"/>
  <c r="G42" i="15"/>
  <c r="I41" i="15"/>
  <c r="G41" i="15"/>
  <c r="I40" i="15"/>
  <c r="G40" i="15"/>
  <c r="I39" i="15"/>
  <c r="G39" i="15"/>
  <c r="I38" i="15"/>
  <c r="G38" i="15"/>
  <c r="I37" i="15"/>
  <c r="G37" i="15"/>
  <c r="I36" i="15"/>
  <c r="G36" i="15"/>
  <c r="I35" i="15"/>
  <c r="G35" i="15"/>
  <c r="I34" i="15"/>
  <c r="G34" i="15"/>
  <c r="I33" i="15"/>
  <c r="G33" i="15"/>
  <c r="I32" i="15"/>
  <c r="G32" i="15"/>
  <c r="I31" i="15"/>
  <c r="G31" i="15"/>
  <c r="I30" i="15"/>
  <c r="G30" i="15"/>
  <c r="I29" i="15"/>
  <c r="G29" i="15"/>
  <c r="I28" i="15"/>
  <c r="G28" i="15"/>
  <c r="I27" i="15"/>
  <c r="G27" i="15"/>
  <c r="I26" i="15"/>
  <c r="G26" i="15"/>
  <c r="I25" i="15"/>
  <c r="G25" i="15"/>
  <c r="I24" i="15"/>
  <c r="G24" i="15"/>
  <c r="I23" i="15"/>
  <c r="G23" i="15"/>
  <c r="I22" i="15"/>
  <c r="G22" i="15"/>
  <c r="I21" i="15"/>
  <c r="G21" i="15"/>
  <c r="I20" i="15"/>
  <c r="G20" i="15"/>
  <c r="I19" i="15"/>
  <c r="G19" i="15"/>
  <c r="I18" i="15"/>
  <c r="G18" i="15"/>
  <c r="I17" i="15"/>
  <c r="G17" i="15"/>
  <c r="I16" i="15"/>
  <c r="G16" i="15"/>
  <c r="I15" i="15"/>
  <c r="G15" i="15"/>
  <c r="I14" i="15"/>
  <c r="G14" i="15"/>
  <c r="I13" i="15"/>
  <c r="G13" i="15"/>
  <c r="I12" i="15"/>
  <c r="G12" i="15"/>
  <c r="I11" i="15"/>
  <c r="G11" i="15"/>
  <c r="I10" i="15"/>
  <c r="G10" i="15"/>
  <c r="I9" i="15"/>
  <c r="G9" i="15"/>
  <c r="I8" i="15"/>
  <c r="G8" i="15"/>
  <c r="I7" i="15"/>
  <c r="G7" i="15"/>
  <c r="I66" i="14" l="1"/>
  <c r="G66" i="14"/>
  <c r="I86" i="13" l="1"/>
  <c r="G86" i="13"/>
  <c r="I70" i="13"/>
  <c r="G70" i="13"/>
  <c r="I158" i="12" l="1"/>
  <c r="G158" i="12"/>
  <c r="I151" i="12"/>
  <c r="G151" i="12"/>
  <c r="I150" i="12"/>
  <c r="G150" i="12"/>
  <c r="I92" i="11" l="1"/>
  <c r="G92" i="11"/>
  <c r="I91" i="11"/>
  <c r="G91" i="11"/>
  <c r="I90" i="11"/>
  <c r="G90" i="11"/>
  <c r="I89" i="11"/>
  <c r="G89" i="11"/>
  <c r="I88" i="11"/>
  <c r="G88" i="11"/>
  <c r="I87" i="11"/>
  <c r="G87" i="11"/>
  <c r="I86" i="11"/>
  <c r="G86" i="11"/>
  <c r="I85" i="11"/>
  <c r="G85" i="11"/>
  <c r="I84" i="11"/>
  <c r="G84" i="11"/>
  <c r="I83" i="11"/>
  <c r="G83" i="11"/>
  <c r="I82" i="11"/>
  <c r="G82" i="11"/>
  <c r="I81" i="11"/>
  <c r="G81" i="11"/>
  <c r="I80" i="11"/>
  <c r="G80" i="11"/>
  <c r="I79" i="11"/>
  <c r="G79" i="11"/>
  <c r="I78" i="11"/>
  <c r="G78" i="11"/>
  <c r="I77" i="11"/>
  <c r="G77" i="11"/>
  <c r="I76" i="11"/>
  <c r="G76" i="11"/>
  <c r="I75" i="11"/>
  <c r="G75" i="11"/>
  <c r="I74" i="11"/>
  <c r="G74" i="11"/>
  <c r="I73" i="11"/>
  <c r="G73" i="11"/>
  <c r="I72" i="11"/>
  <c r="G72" i="11"/>
  <c r="I71" i="11"/>
  <c r="G71" i="11"/>
  <c r="I70" i="11"/>
  <c r="G70" i="11"/>
  <c r="I69" i="11"/>
  <c r="G69" i="11"/>
  <c r="I68" i="11"/>
  <c r="G68" i="11"/>
  <c r="I67" i="11"/>
  <c r="G67" i="11"/>
  <c r="I66" i="11"/>
  <c r="G66" i="11"/>
  <c r="I65" i="11"/>
  <c r="G65" i="11"/>
  <c r="I64" i="11"/>
  <c r="G64" i="11"/>
  <c r="I63" i="11"/>
  <c r="G63" i="11"/>
  <c r="I62" i="11"/>
  <c r="G62" i="11"/>
  <c r="I61" i="11"/>
  <c r="G61" i="11"/>
  <c r="I60" i="11"/>
  <c r="G60" i="11"/>
  <c r="I59" i="11"/>
  <c r="G59" i="11"/>
  <c r="I58" i="11"/>
  <c r="G58" i="11"/>
  <c r="I57" i="11"/>
  <c r="G57" i="11"/>
  <c r="I56" i="11"/>
  <c r="G56" i="11"/>
  <c r="I55" i="11"/>
  <c r="G55" i="11"/>
  <c r="I54" i="11"/>
  <c r="G54" i="11"/>
  <c r="I53" i="11"/>
  <c r="G53" i="11"/>
  <c r="I52" i="11"/>
  <c r="G52" i="11"/>
  <c r="I51" i="11"/>
  <c r="G51" i="11"/>
  <c r="I50" i="11"/>
  <c r="G50" i="11"/>
  <c r="I49" i="11"/>
  <c r="G49" i="11"/>
  <c r="I48" i="11"/>
  <c r="G48" i="11"/>
  <c r="I47" i="11"/>
  <c r="G47" i="11"/>
  <c r="I46" i="11"/>
  <c r="G46" i="11"/>
  <c r="I45" i="11"/>
  <c r="G45" i="11"/>
  <c r="I44" i="11"/>
  <c r="G44" i="11"/>
  <c r="I43" i="11"/>
  <c r="G43" i="11"/>
  <c r="I42" i="11"/>
  <c r="G42" i="11"/>
  <c r="I41" i="11"/>
  <c r="G41" i="11"/>
  <c r="I40" i="11"/>
  <c r="G40" i="11"/>
  <c r="I39" i="11"/>
  <c r="G39" i="11"/>
  <c r="I38" i="11"/>
  <c r="G38" i="11"/>
  <c r="I37" i="11"/>
  <c r="G37" i="11"/>
  <c r="I36" i="11"/>
  <c r="G36" i="11"/>
  <c r="I35" i="11"/>
  <c r="G35" i="11"/>
  <c r="I34" i="11"/>
  <c r="G34" i="11"/>
  <c r="I33" i="11"/>
  <c r="G33" i="11"/>
  <c r="I32" i="11"/>
  <c r="G32" i="11"/>
  <c r="I31" i="11"/>
  <c r="G31" i="11"/>
  <c r="I30" i="11"/>
  <c r="G30" i="11"/>
  <c r="I29" i="11"/>
  <c r="G29" i="11"/>
  <c r="I28" i="11"/>
  <c r="G28" i="11"/>
  <c r="I27" i="11"/>
  <c r="G27" i="11"/>
  <c r="I26" i="11"/>
  <c r="G26" i="11"/>
  <c r="I25" i="11"/>
  <c r="G25" i="11"/>
  <c r="I24" i="11"/>
  <c r="G24" i="11"/>
  <c r="I23" i="11"/>
  <c r="G23" i="11"/>
  <c r="I22" i="11"/>
  <c r="G22" i="11"/>
  <c r="I21" i="11"/>
  <c r="G21" i="11"/>
  <c r="I20" i="11"/>
  <c r="G20" i="11"/>
  <c r="I19" i="11"/>
  <c r="G19" i="11"/>
  <c r="I18" i="11"/>
  <c r="G18" i="11"/>
  <c r="I17" i="11"/>
  <c r="G17" i="11"/>
  <c r="I16" i="11"/>
  <c r="G16" i="11"/>
  <c r="I15" i="11"/>
  <c r="G15" i="11"/>
  <c r="I14" i="11"/>
  <c r="G14" i="11"/>
  <c r="I13" i="11"/>
  <c r="G13" i="11"/>
  <c r="I12" i="11"/>
  <c r="G12" i="11"/>
  <c r="I11" i="11"/>
  <c r="G11" i="11"/>
  <c r="I10" i="11"/>
  <c r="G10" i="11"/>
  <c r="I9" i="11"/>
  <c r="G9" i="11"/>
  <c r="I8" i="11"/>
  <c r="G8" i="11"/>
  <c r="I7" i="11"/>
  <c r="G7" i="11"/>
  <c r="I134" i="10" l="1"/>
  <c r="G134" i="10"/>
  <c r="I118" i="10"/>
  <c r="G118" i="10"/>
  <c r="I117" i="10"/>
  <c r="G117" i="10"/>
  <c r="I116" i="10"/>
  <c r="G116" i="10"/>
  <c r="I115" i="10"/>
  <c r="G115" i="10"/>
  <c r="I114" i="10"/>
  <c r="G114" i="10"/>
  <c r="I113" i="10"/>
  <c r="G113" i="10"/>
  <c r="I112" i="10"/>
  <c r="G112" i="10"/>
  <c r="I111" i="10"/>
  <c r="G111" i="10"/>
  <c r="I110" i="10"/>
  <c r="G110" i="10"/>
  <c r="I109" i="10"/>
  <c r="G109" i="10"/>
  <c r="I108" i="10"/>
  <c r="G108" i="10"/>
  <c r="I107" i="10"/>
  <c r="G107" i="10"/>
  <c r="I106" i="10"/>
  <c r="G106" i="10"/>
  <c r="I105" i="10"/>
  <c r="G105" i="10"/>
  <c r="I104" i="10"/>
  <c r="G104" i="10"/>
  <c r="I103" i="10"/>
  <c r="G103" i="10"/>
  <c r="I102" i="10"/>
  <c r="G102" i="10"/>
  <c r="I101" i="10"/>
  <c r="G101" i="10"/>
  <c r="I100" i="10"/>
  <c r="G100" i="10"/>
  <c r="I99" i="10"/>
  <c r="G99" i="10"/>
  <c r="I98" i="10"/>
  <c r="G98" i="10"/>
  <c r="I97" i="10"/>
  <c r="G97" i="10"/>
  <c r="I96" i="10"/>
  <c r="G96" i="10"/>
  <c r="I95" i="10"/>
  <c r="G95" i="10"/>
  <c r="I94" i="10"/>
  <c r="G94" i="10"/>
  <c r="I93" i="10"/>
  <c r="G93" i="10"/>
  <c r="I92" i="10"/>
  <c r="G92" i="10"/>
  <c r="I91" i="10"/>
  <c r="G91" i="10"/>
  <c r="I90" i="10"/>
  <c r="G90" i="10"/>
  <c r="I89" i="10"/>
  <c r="G89" i="10"/>
  <c r="I88" i="10"/>
  <c r="G88" i="10"/>
  <c r="I87" i="10"/>
  <c r="G87" i="10"/>
  <c r="I86" i="10"/>
  <c r="G86" i="10"/>
  <c r="I85" i="10"/>
  <c r="G85" i="10"/>
  <c r="I84" i="10"/>
  <c r="G84" i="10"/>
  <c r="I83" i="10"/>
  <c r="G83" i="10"/>
  <c r="I82" i="10"/>
  <c r="G82" i="10"/>
  <c r="I81" i="10"/>
  <c r="G81" i="10"/>
  <c r="I80" i="10"/>
  <c r="G80" i="10"/>
  <c r="I79" i="10"/>
  <c r="G79" i="10"/>
  <c r="I78" i="10"/>
  <c r="G78" i="10"/>
  <c r="I77" i="10"/>
  <c r="G77" i="10"/>
  <c r="I76" i="10"/>
  <c r="G76" i="10"/>
  <c r="I75" i="10"/>
  <c r="G75" i="10"/>
  <c r="I74" i="10"/>
  <c r="G74" i="10"/>
  <c r="I73" i="10"/>
  <c r="G73" i="10"/>
  <c r="I72" i="10"/>
  <c r="G72" i="10"/>
  <c r="I71" i="10"/>
  <c r="G71" i="10"/>
  <c r="I70" i="10"/>
  <c r="G70" i="10"/>
  <c r="I69" i="10"/>
  <c r="G69" i="10"/>
  <c r="I68" i="10"/>
  <c r="G68" i="10"/>
  <c r="I67" i="10"/>
  <c r="G67" i="10"/>
  <c r="I66" i="10"/>
  <c r="G66" i="10"/>
  <c r="I65" i="10"/>
  <c r="G65" i="10"/>
  <c r="I64" i="10"/>
  <c r="G64" i="10"/>
  <c r="I63" i="10"/>
  <c r="G63" i="10"/>
  <c r="I62" i="10"/>
  <c r="G62" i="10"/>
  <c r="I61" i="10"/>
  <c r="G61" i="10"/>
  <c r="I60" i="10"/>
  <c r="G60" i="10"/>
  <c r="I59" i="10"/>
  <c r="G59" i="10"/>
  <c r="I58" i="10"/>
  <c r="G58" i="10"/>
  <c r="I57" i="10"/>
  <c r="G57" i="10"/>
  <c r="I56" i="10"/>
  <c r="G56" i="10"/>
  <c r="I55" i="10"/>
  <c r="G55" i="10"/>
  <c r="I54" i="10"/>
  <c r="G54" i="10"/>
  <c r="I53" i="10"/>
  <c r="G53" i="10"/>
  <c r="I52" i="10"/>
  <c r="G52" i="10"/>
  <c r="I51" i="10"/>
  <c r="G51" i="10"/>
  <c r="I50" i="10"/>
  <c r="G50" i="10"/>
  <c r="I49" i="10"/>
  <c r="G49" i="10"/>
  <c r="I48" i="10"/>
  <c r="G48" i="10"/>
  <c r="I47" i="10"/>
  <c r="G47" i="10"/>
  <c r="I46" i="10"/>
  <c r="G46" i="10"/>
  <c r="I45" i="10"/>
  <c r="G45" i="10"/>
  <c r="I44" i="10"/>
  <c r="G44" i="10"/>
  <c r="I43" i="10"/>
  <c r="G43" i="10"/>
  <c r="I42" i="10"/>
  <c r="G42" i="10"/>
  <c r="I41" i="10"/>
  <c r="G41" i="10"/>
  <c r="I40" i="10"/>
  <c r="G40" i="10"/>
  <c r="I39" i="10"/>
  <c r="G39" i="10"/>
  <c r="I38" i="10"/>
  <c r="G38" i="10"/>
  <c r="I37" i="10"/>
  <c r="G37" i="10"/>
  <c r="I36" i="10"/>
  <c r="G36" i="10"/>
  <c r="I35" i="10"/>
  <c r="G35" i="10"/>
  <c r="I34" i="10"/>
  <c r="G34" i="10"/>
  <c r="I33" i="10"/>
  <c r="G33" i="10"/>
  <c r="I32" i="10"/>
  <c r="G32" i="10"/>
  <c r="I31" i="10"/>
  <c r="G31" i="10"/>
  <c r="I30" i="10"/>
  <c r="G30" i="10"/>
  <c r="I29" i="10"/>
  <c r="G29" i="10"/>
  <c r="I28" i="10"/>
  <c r="G28" i="10"/>
  <c r="I27" i="10"/>
  <c r="G27" i="10"/>
  <c r="I26" i="10"/>
  <c r="G26" i="10"/>
  <c r="I25" i="10"/>
  <c r="G25" i="10"/>
  <c r="I24" i="10"/>
  <c r="G24" i="10"/>
  <c r="I23" i="10"/>
  <c r="G23" i="10"/>
  <c r="I22" i="10"/>
  <c r="G22" i="10"/>
  <c r="I21" i="10"/>
  <c r="G21" i="10"/>
  <c r="I20" i="10"/>
  <c r="G20" i="10"/>
  <c r="I19" i="10"/>
  <c r="G19" i="10"/>
  <c r="I18" i="10"/>
  <c r="G18" i="10"/>
  <c r="I17" i="10"/>
  <c r="G17" i="10"/>
  <c r="I16" i="10"/>
  <c r="G16" i="10"/>
  <c r="I15" i="10"/>
  <c r="G15" i="10"/>
  <c r="I14" i="10"/>
  <c r="G14" i="10"/>
  <c r="I13" i="10"/>
  <c r="G13" i="10"/>
  <c r="I12" i="10"/>
  <c r="G12" i="10"/>
  <c r="I11" i="10"/>
  <c r="G11" i="10"/>
  <c r="I10" i="10"/>
  <c r="G10" i="10"/>
  <c r="I9" i="10"/>
  <c r="G9" i="10"/>
  <c r="I8" i="10"/>
  <c r="G8" i="10"/>
  <c r="I7" i="10"/>
  <c r="G7" i="10"/>
  <c r="I159" i="9" l="1"/>
  <c r="G159" i="9"/>
  <c r="I101" i="9"/>
  <c r="G101" i="9"/>
  <c r="I100" i="9"/>
  <c r="G100" i="9"/>
  <c r="I99" i="9"/>
  <c r="G99" i="9"/>
  <c r="I98" i="9"/>
  <c r="G98" i="9"/>
  <c r="I97" i="9"/>
  <c r="G97" i="9"/>
  <c r="I96" i="9"/>
  <c r="G96" i="9"/>
  <c r="I95" i="9"/>
  <c r="G95" i="9"/>
  <c r="I94" i="9"/>
  <c r="G94" i="9"/>
  <c r="I93" i="9"/>
  <c r="G93" i="9"/>
  <c r="I92" i="9"/>
  <c r="G92" i="9"/>
  <c r="I91" i="9"/>
  <c r="G91" i="9"/>
  <c r="I90" i="9"/>
  <c r="G90" i="9"/>
  <c r="I89" i="9"/>
  <c r="G89" i="9"/>
  <c r="I88" i="9"/>
  <c r="G88" i="9"/>
  <c r="I87" i="9"/>
  <c r="G87" i="9"/>
  <c r="I86" i="9"/>
  <c r="G86" i="9"/>
  <c r="I85" i="9"/>
  <c r="G85" i="9"/>
  <c r="I84" i="9"/>
  <c r="G84" i="9"/>
  <c r="I83" i="9"/>
  <c r="G83" i="9"/>
  <c r="I82" i="9"/>
  <c r="G82" i="9"/>
  <c r="I81" i="9"/>
  <c r="G81" i="9"/>
  <c r="I80" i="9"/>
  <c r="G80" i="9"/>
  <c r="I79" i="9"/>
  <c r="G79" i="9"/>
  <c r="I78" i="9"/>
  <c r="G78" i="9"/>
  <c r="I77" i="9"/>
  <c r="G77" i="9"/>
  <c r="I76" i="9"/>
  <c r="G76" i="9"/>
  <c r="I75" i="9"/>
  <c r="G75" i="9"/>
  <c r="I74" i="9"/>
  <c r="G74" i="9"/>
  <c r="I73" i="9"/>
  <c r="G73" i="9"/>
  <c r="I72" i="9"/>
  <c r="G72" i="9"/>
  <c r="I71" i="9"/>
  <c r="G71" i="9"/>
  <c r="I70" i="9"/>
  <c r="G70" i="9"/>
  <c r="I69" i="9"/>
  <c r="G69" i="9"/>
  <c r="I68" i="9"/>
  <c r="G68" i="9"/>
  <c r="I67" i="9"/>
  <c r="G67" i="9"/>
  <c r="I66" i="9"/>
  <c r="G66" i="9"/>
  <c r="I65" i="9"/>
  <c r="G65" i="9"/>
  <c r="I64" i="9"/>
  <c r="G64" i="9"/>
  <c r="I63" i="9"/>
  <c r="G63" i="9"/>
  <c r="I62" i="9"/>
  <c r="G62" i="9"/>
  <c r="I61" i="9"/>
  <c r="G61" i="9"/>
  <c r="I60" i="9"/>
  <c r="G60" i="9"/>
  <c r="I59" i="9"/>
  <c r="G59" i="9"/>
  <c r="I58" i="9"/>
  <c r="G58" i="9"/>
  <c r="I57" i="9"/>
  <c r="G57" i="9"/>
  <c r="I56" i="9"/>
  <c r="G56" i="9"/>
  <c r="I55" i="9"/>
  <c r="G55" i="9"/>
  <c r="I54" i="9"/>
  <c r="G54" i="9"/>
  <c r="I53" i="9"/>
  <c r="G53" i="9"/>
  <c r="I52" i="9"/>
  <c r="G52" i="9"/>
  <c r="I51" i="9"/>
  <c r="G51" i="9"/>
  <c r="I50" i="9"/>
  <c r="G50" i="9"/>
  <c r="I49" i="9"/>
  <c r="G49" i="9"/>
  <c r="I48" i="9"/>
  <c r="G48" i="9"/>
  <c r="I47" i="9"/>
  <c r="G47" i="9"/>
  <c r="I46" i="9"/>
  <c r="G46" i="9"/>
  <c r="I45" i="9"/>
  <c r="G45" i="9"/>
  <c r="I44" i="9"/>
  <c r="G44" i="9"/>
  <c r="I43" i="9"/>
  <c r="G43" i="9"/>
  <c r="I42" i="9"/>
  <c r="G42" i="9"/>
  <c r="I41" i="9"/>
  <c r="G41" i="9"/>
  <c r="I40" i="9"/>
  <c r="G40" i="9"/>
  <c r="I39" i="9"/>
  <c r="G39" i="9"/>
  <c r="I38" i="9"/>
  <c r="G38" i="9"/>
  <c r="I37" i="9"/>
  <c r="G37" i="9"/>
  <c r="I36" i="9"/>
  <c r="G36" i="9"/>
  <c r="I35" i="9"/>
  <c r="G35" i="9"/>
  <c r="I34" i="9"/>
  <c r="G34" i="9"/>
  <c r="I33" i="9"/>
  <c r="G33" i="9"/>
  <c r="I32" i="9"/>
  <c r="G32" i="9"/>
  <c r="I31" i="9"/>
  <c r="G31" i="9"/>
  <c r="I30" i="9"/>
  <c r="G30" i="9"/>
  <c r="I29" i="9"/>
  <c r="G29" i="9"/>
  <c r="I28" i="9"/>
  <c r="G28" i="9"/>
  <c r="I27" i="9"/>
  <c r="G27" i="9"/>
  <c r="I26" i="9"/>
  <c r="G26" i="9"/>
  <c r="I25" i="9"/>
  <c r="G25" i="9"/>
  <c r="I24" i="9"/>
  <c r="G24" i="9"/>
  <c r="I23" i="9"/>
  <c r="G23" i="9"/>
  <c r="I22" i="9"/>
  <c r="G22" i="9"/>
  <c r="I21" i="9"/>
  <c r="G21" i="9"/>
  <c r="I20" i="9"/>
  <c r="G20" i="9"/>
  <c r="I19" i="9"/>
  <c r="G19" i="9"/>
  <c r="I18" i="9"/>
  <c r="G18" i="9"/>
  <c r="I17" i="9"/>
  <c r="G17" i="9"/>
  <c r="I16" i="9"/>
  <c r="G16" i="9"/>
  <c r="I15" i="9"/>
  <c r="G15" i="9"/>
  <c r="I14" i="9"/>
  <c r="G14" i="9"/>
  <c r="I13" i="9"/>
  <c r="G13" i="9"/>
  <c r="I12" i="9"/>
  <c r="G12" i="9"/>
  <c r="I11" i="9"/>
  <c r="G11" i="9"/>
  <c r="I10" i="9"/>
  <c r="G10" i="9"/>
  <c r="I9" i="9"/>
  <c r="G9" i="9"/>
  <c r="I8" i="9"/>
  <c r="G8" i="9"/>
  <c r="I7" i="9"/>
  <c r="G7" i="9"/>
  <c r="I165" i="8" l="1"/>
  <c r="G165" i="8"/>
  <c r="I75" i="8"/>
  <c r="G75" i="8"/>
  <c r="I167" i="7" l="1"/>
  <c r="G167" i="7"/>
  <c r="I107" i="7"/>
  <c r="G107" i="7"/>
  <c r="I106" i="7"/>
  <c r="G106" i="7"/>
  <c r="I105" i="7"/>
  <c r="G105" i="7"/>
  <c r="I104" i="7"/>
  <c r="G104" i="7"/>
  <c r="I103" i="7"/>
  <c r="G103" i="7"/>
  <c r="I102" i="7"/>
  <c r="G102" i="7"/>
  <c r="I101" i="7"/>
  <c r="G101" i="7"/>
  <c r="I100" i="7"/>
  <c r="G100" i="7"/>
  <c r="I99" i="7"/>
  <c r="G99" i="7"/>
  <c r="I98" i="7"/>
  <c r="G98" i="7"/>
  <c r="I97" i="7"/>
  <c r="G97" i="7"/>
  <c r="I96" i="7"/>
  <c r="G96" i="7"/>
  <c r="I95" i="7"/>
  <c r="G95" i="7"/>
  <c r="I94" i="7"/>
  <c r="G94" i="7"/>
  <c r="I93" i="7"/>
  <c r="G93" i="7"/>
  <c r="I92" i="7"/>
  <c r="G92" i="7"/>
  <c r="I91" i="7"/>
  <c r="G91" i="7"/>
  <c r="I90" i="7"/>
  <c r="G90" i="7"/>
  <c r="I89" i="7"/>
  <c r="G89" i="7"/>
  <c r="I88" i="7"/>
  <c r="G88" i="7"/>
  <c r="I87" i="7"/>
  <c r="G87" i="7"/>
  <c r="I86" i="7"/>
  <c r="G86" i="7"/>
  <c r="I85" i="7"/>
  <c r="G85" i="7"/>
  <c r="I84" i="7"/>
  <c r="G84" i="7"/>
  <c r="I83" i="7"/>
  <c r="G83" i="7"/>
  <c r="I82" i="7"/>
  <c r="G82" i="7"/>
  <c r="I81" i="7"/>
  <c r="G81" i="7"/>
  <c r="I80" i="7"/>
  <c r="G80" i="7"/>
  <c r="I79" i="7"/>
  <c r="G79" i="7"/>
  <c r="I78" i="7"/>
  <c r="G78" i="7"/>
  <c r="I77" i="7"/>
  <c r="G77" i="7"/>
  <c r="I76" i="7"/>
  <c r="G76" i="7"/>
  <c r="I75" i="7"/>
  <c r="G75" i="7"/>
  <c r="I74" i="7"/>
  <c r="G74" i="7"/>
  <c r="I73" i="7"/>
  <c r="G73" i="7"/>
  <c r="I72" i="7"/>
  <c r="G72" i="7"/>
  <c r="I71" i="7"/>
  <c r="G71" i="7"/>
  <c r="I70" i="7"/>
  <c r="G70" i="7"/>
  <c r="I69" i="7"/>
  <c r="G69" i="7"/>
  <c r="I68" i="7"/>
  <c r="G68" i="7"/>
  <c r="I67" i="7"/>
  <c r="G67" i="7"/>
  <c r="I66" i="7"/>
  <c r="G66" i="7"/>
  <c r="I65" i="7"/>
  <c r="G65" i="7"/>
  <c r="I64" i="7"/>
  <c r="G64" i="7"/>
  <c r="I63" i="7"/>
  <c r="G63" i="7"/>
  <c r="I62" i="7"/>
  <c r="G62" i="7"/>
  <c r="I61" i="7"/>
  <c r="G61" i="7"/>
  <c r="I60" i="7"/>
  <c r="G60" i="7"/>
  <c r="I59" i="7"/>
  <c r="G59" i="7"/>
  <c r="I58" i="7"/>
  <c r="G58" i="7"/>
  <c r="I57" i="7"/>
  <c r="G57" i="7"/>
  <c r="I56" i="7"/>
  <c r="G56" i="7"/>
  <c r="I55" i="7"/>
  <c r="G55" i="7"/>
  <c r="I54" i="7"/>
  <c r="G54" i="7"/>
  <c r="I53" i="7"/>
  <c r="G53" i="7"/>
  <c r="I52" i="7"/>
  <c r="G52" i="7"/>
  <c r="I51" i="7"/>
  <c r="G51" i="7"/>
  <c r="I50" i="7"/>
  <c r="G50" i="7"/>
  <c r="I49" i="7"/>
  <c r="G49" i="7"/>
  <c r="I48" i="7"/>
  <c r="G48" i="7"/>
  <c r="I47" i="7"/>
  <c r="G47" i="7"/>
  <c r="I46" i="7"/>
  <c r="G46" i="7"/>
  <c r="I45" i="7"/>
  <c r="G45" i="7"/>
  <c r="I44" i="7"/>
  <c r="G44" i="7"/>
  <c r="I43" i="7"/>
  <c r="G43" i="7"/>
  <c r="I42" i="7"/>
  <c r="G42" i="7"/>
  <c r="I41" i="7"/>
  <c r="G41" i="7"/>
  <c r="I40" i="7"/>
  <c r="G40" i="7"/>
  <c r="I39" i="7"/>
  <c r="G39" i="7"/>
  <c r="I38" i="7"/>
  <c r="G38" i="7"/>
  <c r="I37" i="7"/>
  <c r="G37" i="7"/>
  <c r="I36" i="7"/>
  <c r="G36" i="7"/>
  <c r="I35" i="7"/>
  <c r="G35" i="7"/>
  <c r="I34" i="7"/>
  <c r="G34" i="7"/>
  <c r="I33" i="7"/>
  <c r="G33" i="7"/>
  <c r="I32" i="7"/>
  <c r="G32" i="7"/>
  <c r="I31" i="7"/>
  <c r="G31" i="7"/>
  <c r="I30" i="7"/>
  <c r="G30" i="7"/>
  <c r="I29" i="7"/>
  <c r="G29" i="7"/>
  <c r="I28" i="7"/>
  <c r="G28" i="7"/>
  <c r="I27" i="7"/>
  <c r="G27" i="7"/>
  <c r="I26" i="7"/>
  <c r="G26" i="7"/>
  <c r="I25" i="7"/>
  <c r="G25" i="7"/>
  <c r="I24" i="7"/>
  <c r="G24" i="7"/>
  <c r="I23" i="7"/>
  <c r="G23" i="7"/>
  <c r="I22" i="7"/>
  <c r="G22" i="7"/>
  <c r="I21" i="7"/>
  <c r="G21" i="7"/>
  <c r="I20" i="7"/>
  <c r="G20" i="7"/>
  <c r="I19" i="7"/>
  <c r="G19" i="7"/>
  <c r="I18" i="7"/>
  <c r="G18" i="7"/>
  <c r="I17" i="7"/>
  <c r="G17" i="7"/>
  <c r="I16" i="7"/>
  <c r="G16" i="7"/>
  <c r="I15" i="7"/>
  <c r="G15" i="7"/>
  <c r="I14" i="7"/>
  <c r="G14" i="7"/>
  <c r="I13" i="7"/>
  <c r="G13" i="7"/>
  <c r="I12" i="7"/>
  <c r="G12" i="7"/>
  <c r="I11" i="7"/>
  <c r="G11" i="7"/>
  <c r="I10" i="7"/>
  <c r="G10" i="7"/>
  <c r="I9" i="7"/>
  <c r="G9" i="7"/>
  <c r="I8" i="7"/>
  <c r="G8" i="7"/>
  <c r="I7" i="7"/>
  <c r="G7" i="7"/>
  <c r="I107" i="6" l="1"/>
  <c r="G107" i="6"/>
  <c r="I94" i="6"/>
  <c r="G94" i="6"/>
  <c r="I90" i="5" l="1"/>
  <c r="G90" i="5"/>
  <c r="I89" i="5"/>
  <c r="G89" i="5"/>
  <c r="I88" i="5"/>
  <c r="G88" i="5"/>
  <c r="I87" i="5"/>
  <c r="G87" i="5"/>
  <c r="I86" i="5"/>
  <c r="G86" i="5"/>
  <c r="I85" i="5"/>
  <c r="G85" i="5"/>
  <c r="I84" i="5"/>
  <c r="G84" i="5"/>
  <c r="I83" i="5"/>
  <c r="G83" i="5"/>
  <c r="I82" i="5"/>
  <c r="G82" i="5"/>
  <c r="I81" i="5"/>
  <c r="G81" i="5"/>
  <c r="I80" i="5"/>
  <c r="G80" i="5"/>
  <c r="I79" i="5"/>
  <c r="G79" i="5"/>
  <c r="I78" i="5"/>
  <c r="G78" i="5"/>
  <c r="I77" i="5"/>
  <c r="G77" i="5"/>
  <c r="I76" i="5"/>
  <c r="G76" i="5"/>
  <c r="I75" i="5"/>
  <c r="G75" i="5"/>
  <c r="I74" i="5"/>
  <c r="G74" i="5"/>
  <c r="I73" i="5"/>
  <c r="G73" i="5"/>
  <c r="I72" i="5"/>
  <c r="G72" i="5"/>
  <c r="I71" i="5"/>
  <c r="G71" i="5"/>
  <c r="I70" i="5"/>
  <c r="G70" i="5"/>
  <c r="I69" i="5"/>
  <c r="G69" i="5"/>
  <c r="I68" i="5"/>
  <c r="G68" i="5"/>
  <c r="I67" i="5"/>
  <c r="G67" i="5"/>
  <c r="I66" i="5"/>
  <c r="G66" i="5"/>
  <c r="I65" i="5"/>
  <c r="G65" i="5"/>
  <c r="I64" i="5"/>
  <c r="G64" i="5"/>
  <c r="I63" i="5"/>
  <c r="G63" i="5"/>
  <c r="I62" i="5"/>
  <c r="G62" i="5"/>
  <c r="I61" i="5"/>
  <c r="G61" i="5"/>
  <c r="I60" i="5"/>
  <c r="G60" i="5"/>
  <c r="I59" i="5"/>
  <c r="G59" i="5"/>
  <c r="I58" i="5"/>
  <c r="G58" i="5"/>
  <c r="I57" i="5"/>
  <c r="G57" i="5"/>
  <c r="I56" i="5"/>
  <c r="G56" i="5"/>
  <c r="I55" i="5"/>
  <c r="G55" i="5"/>
  <c r="I54" i="5"/>
  <c r="G54" i="5"/>
  <c r="I53" i="5"/>
  <c r="G53" i="5"/>
  <c r="I52" i="5"/>
  <c r="G52" i="5"/>
  <c r="I51" i="5"/>
  <c r="G51" i="5"/>
  <c r="I50" i="5"/>
  <c r="G50" i="5"/>
  <c r="I49" i="5"/>
  <c r="G49" i="5"/>
  <c r="I48" i="5"/>
  <c r="G48" i="5"/>
  <c r="I47" i="5"/>
  <c r="G47" i="5"/>
  <c r="I46" i="5"/>
  <c r="G46" i="5"/>
  <c r="I45" i="5"/>
  <c r="G45" i="5"/>
  <c r="I44" i="5"/>
  <c r="G44" i="5"/>
  <c r="I43" i="5"/>
  <c r="G43" i="5"/>
  <c r="I42" i="5"/>
  <c r="G42" i="5"/>
  <c r="I41" i="5"/>
  <c r="G41" i="5"/>
  <c r="I40" i="5"/>
  <c r="G40" i="5"/>
  <c r="I39" i="5"/>
  <c r="G39" i="5"/>
  <c r="I38" i="5"/>
  <c r="G38" i="5"/>
  <c r="I37" i="5"/>
  <c r="G37" i="5"/>
  <c r="I36" i="5"/>
  <c r="G36" i="5"/>
  <c r="I35" i="5"/>
  <c r="G35" i="5"/>
  <c r="I34" i="5"/>
  <c r="G34" i="5"/>
  <c r="I33" i="5"/>
  <c r="G33" i="5"/>
  <c r="I32" i="5"/>
  <c r="G32" i="5"/>
  <c r="I31" i="5"/>
  <c r="G31" i="5"/>
  <c r="I30" i="5"/>
  <c r="G30" i="5"/>
  <c r="I29" i="5"/>
  <c r="G29" i="5"/>
  <c r="I28" i="5"/>
  <c r="G28" i="5"/>
  <c r="I27" i="5"/>
  <c r="G27" i="5"/>
  <c r="I26" i="5"/>
  <c r="G26" i="5"/>
  <c r="I25" i="5"/>
  <c r="G25" i="5"/>
  <c r="I24" i="5"/>
  <c r="G24" i="5"/>
  <c r="I23" i="5"/>
  <c r="G23" i="5"/>
  <c r="I22" i="5"/>
  <c r="G22" i="5"/>
  <c r="I21" i="5"/>
  <c r="G21" i="5"/>
  <c r="I20" i="5"/>
  <c r="G20" i="5"/>
  <c r="I19" i="5"/>
  <c r="G19" i="5"/>
  <c r="I18" i="5"/>
  <c r="G18" i="5"/>
  <c r="I17" i="5"/>
  <c r="G17" i="5"/>
  <c r="I16" i="5"/>
  <c r="G16" i="5"/>
  <c r="I15" i="5"/>
  <c r="G15" i="5"/>
  <c r="I14" i="5"/>
  <c r="G14" i="5"/>
  <c r="I13" i="5"/>
  <c r="G13" i="5"/>
  <c r="I12" i="5"/>
  <c r="G12" i="5"/>
  <c r="I11" i="5"/>
  <c r="G11" i="5"/>
  <c r="I10" i="5"/>
  <c r="G10" i="5"/>
  <c r="I9" i="5"/>
  <c r="G9" i="5"/>
  <c r="I8" i="5"/>
  <c r="G8" i="5"/>
  <c r="I7" i="5"/>
  <c r="G7" i="5"/>
  <c r="I156" i="4" l="1"/>
  <c r="G156" i="4"/>
  <c r="I149" i="4"/>
  <c r="G149" i="4"/>
  <c r="I83" i="4"/>
  <c r="G83" i="4"/>
  <c r="I82" i="4"/>
  <c r="G82" i="4"/>
  <c r="I81" i="4"/>
  <c r="G81" i="4"/>
  <c r="I80" i="4"/>
  <c r="G80" i="4"/>
  <c r="I79" i="4"/>
  <c r="G79" i="4"/>
  <c r="I78" i="4"/>
  <c r="G78" i="4"/>
  <c r="I77" i="4"/>
  <c r="G77" i="4"/>
  <c r="I76" i="4"/>
  <c r="G76" i="4"/>
  <c r="I75" i="4"/>
  <c r="G75" i="4"/>
  <c r="I74" i="4"/>
  <c r="G74" i="4"/>
  <c r="I73" i="4"/>
  <c r="G73" i="4"/>
  <c r="I72" i="4"/>
  <c r="G72" i="4"/>
  <c r="I71" i="4"/>
  <c r="G71" i="4"/>
  <c r="I70" i="4"/>
  <c r="G70" i="4"/>
  <c r="I69" i="4"/>
  <c r="G69" i="4"/>
  <c r="I68" i="4"/>
  <c r="G68" i="4"/>
  <c r="I67" i="4"/>
  <c r="G67" i="4"/>
  <c r="I66" i="4"/>
  <c r="G66" i="4"/>
  <c r="I65" i="4"/>
  <c r="G65" i="4"/>
  <c r="I64" i="4"/>
  <c r="G64" i="4"/>
  <c r="I63" i="4"/>
  <c r="G63" i="4"/>
  <c r="I62" i="4"/>
  <c r="G62" i="4"/>
  <c r="I61" i="4"/>
  <c r="G61" i="4"/>
  <c r="I60" i="4"/>
  <c r="G60" i="4"/>
  <c r="I59" i="4"/>
  <c r="G59" i="4"/>
  <c r="I58" i="4"/>
  <c r="G58" i="4"/>
  <c r="I57" i="4"/>
  <c r="G57" i="4"/>
  <c r="I56" i="4"/>
  <c r="G56" i="4"/>
  <c r="I55" i="4"/>
  <c r="G55" i="4"/>
  <c r="I54" i="4"/>
  <c r="G54" i="4"/>
  <c r="I53" i="4"/>
  <c r="G53" i="4"/>
  <c r="I52" i="4"/>
  <c r="G52" i="4"/>
  <c r="I51" i="4"/>
  <c r="G51" i="4"/>
  <c r="I50" i="4"/>
  <c r="G50" i="4"/>
  <c r="I49" i="4"/>
  <c r="G49" i="4"/>
  <c r="I48" i="4"/>
  <c r="G48" i="4"/>
  <c r="I47" i="4"/>
  <c r="G47" i="4"/>
  <c r="I46" i="4"/>
  <c r="G46" i="4"/>
  <c r="I45" i="4"/>
  <c r="G45" i="4"/>
  <c r="I44" i="4"/>
  <c r="G44" i="4"/>
  <c r="I43" i="4"/>
  <c r="G43" i="4"/>
  <c r="I42" i="4"/>
  <c r="G42" i="4"/>
  <c r="I41" i="4"/>
  <c r="G41" i="4"/>
  <c r="I40" i="4"/>
  <c r="G40" i="4"/>
  <c r="I39" i="4"/>
  <c r="G39" i="4"/>
  <c r="I38" i="4"/>
  <c r="G38" i="4"/>
  <c r="I37" i="4"/>
  <c r="G37" i="4"/>
  <c r="I36" i="4"/>
  <c r="G36" i="4"/>
  <c r="I35" i="4"/>
  <c r="G35" i="4"/>
  <c r="I34" i="4"/>
  <c r="G34" i="4"/>
  <c r="I33" i="4"/>
  <c r="G33" i="4"/>
  <c r="I32" i="4"/>
  <c r="G32" i="4"/>
  <c r="I31" i="4"/>
  <c r="G31" i="4"/>
  <c r="I30" i="4"/>
  <c r="G30" i="4"/>
  <c r="I29" i="4"/>
  <c r="G29" i="4"/>
  <c r="I28" i="4"/>
  <c r="G28" i="4"/>
  <c r="I27" i="4"/>
  <c r="G27" i="4"/>
  <c r="I26" i="4"/>
  <c r="G26" i="4"/>
  <c r="I25" i="4"/>
  <c r="G25" i="4"/>
  <c r="I24" i="4"/>
  <c r="G24" i="4"/>
  <c r="I23" i="4"/>
  <c r="G23" i="4"/>
  <c r="I22" i="4"/>
  <c r="G22" i="4"/>
  <c r="I21" i="4"/>
  <c r="G21" i="4"/>
  <c r="I20" i="4"/>
  <c r="G20" i="4"/>
  <c r="I19" i="4"/>
  <c r="G19" i="4"/>
  <c r="I18" i="4"/>
  <c r="G18" i="4"/>
  <c r="I17" i="4"/>
  <c r="G17" i="4"/>
  <c r="I16" i="4"/>
  <c r="G16" i="4"/>
  <c r="I15" i="4"/>
  <c r="G15" i="4"/>
  <c r="I14" i="4"/>
  <c r="G14" i="4"/>
  <c r="I13" i="4"/>
  <c r="G13" i="4"/>
  <c r="I12" i="4"/>
  <c r="G12" i="4"/>
  <c r="I11" i="4"/>
  <c r="G11" i="4"/>
  <c r="I10" i="4"/>
  <c r="G10" i="4"/>
  <c r="I9" i="4"/>
  <c r="G9" i="4"/>
  <c r="I8" i="4"/>
  <c r="G8" i="4"/>
  <c r="I7" i="4"/>
  <c r="G7" i="4"/>
</calcChain>
</file>

<file path=xl/sharedStrings.xml><?xml version="1.0" encoding="utf-8"?>
<sst xmlns="http://schemas.openxmlformats.org/spreadsheetml/2006/main" count="23261" uniqueCount="2133">
  <si>
    <t>№ п/п</t>
  </si>
  <si>
    <t>Служба / Отдел</t>
  </si>
  <si>
    <t>Подверженные работники</t>
  </si>
  <si>
    <t>Источник
опасности</t>
  </si>
  <si>
    <t>Идентификация опасностей</t>
  </si>
  <si>
    <t>Комментарий
аудитора</t>
  </si>
  <si>
    <t>Срочность мероприятий
по профилактике
профессионального риска</t>
  </si>
  <si>
    <t>Корректирующие
мероприятия</t>
  </si>
  <si>
    <t>Индекс профессионального риска (ИПР)
до / после корректирующих мероприятий</t>
  </si>
  <si>
    <t>код</t>
  </si>
  <si>
    <t>наименование</t>
  </si>
  <si>
    <t>Вр</t>
  </si>
  <si>
    <t>Пд</t>
  </si>
  <si>
    <t>Пс</t>
  </si>
  <si>
    <t>Итог</t>
  </si>
  <si>
    <t>до</t>
  </si>
  <si>
    <t>после</t>
  </si>
  <si>
    <r>
      <t>001 Корпусообрабатывающий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по газовому хозяйству, Мастер участка (вспомогательного),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Старший мастер по газовому хозяйству, Ведущий инженер-технолог, Инженер по подготовке производства 1 кат, Инженер по подготовке производства 2 кат, Архивариус, Делопроизводитель, Кладовщик 2 разряд, Комплектовщик изделий и инструмента (4 разряд),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Оператор пульта управления 3 разряда,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Слесарь-сантехник (5 разряд), Старший кладовщик (3 разряд), Сторож (вахтер) 2 разряд, Стропальщик  4  разряда  К-3 1  т с  333, Уборщик производственных и служебных помещений (2 разряд), Газорезчик, Газорезчик (на стац машинах), Гибщик судовой, Рубщик судовой, Чистильщик металла  отливок  изделий и деталей.</t>
    </r>
  </si>
  <si>
    <t>001 Корпусообрабатывающий цех: Заместитель начальника цеха (по подготовке  производства), Заместитель начальника цеха (по производству), Мастер по газовому хозяйству, Мастер участка (вспомогательного),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Старший мастер по газовому хозяйству, Ведущий инженер-технолог, Инженер по подготовке производства 1 кат, Инженер по подготовке производства 2 кат, Архивариус, Делопроизводитель, Кладовщик 2 разряд, Комплектовщик изделий и инструмента (4 разряд),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Оператор пульта управления 3 разряда,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Слесарь-сантехник (5 разряд), Старший кладовщик (3 разряд), Сторож (вахтер) 2 разряд, Стропальщик  4  разряда  К-3 1  т с  333, Уборщик производственных и служебных помещений (2 разряд), Газорезчик, Газорезчик (на стац машинах), Гибщик судовой, Рубщик судовой, Чистильщик металла  отливок  изделий и деталей.</t>
  </si>
  <si>
    <t>Пути передвижения по территории предприятия, внутри помещений, на строящихся и ремонтируемых заказах</t>
  </si>
  <si>
    <t>Мх01</t>
  </si>
  <si>
    <t>опасность падения из-за потери равновесия, в том числе при спотыкании или подскальзывании, при передвижении по скользким поверхностям или мокрым полам</t>
  </si>
  <si>
    <t>1. Перемещение по территории по безопасному маршруту. 2 Проявление личной осторожности</t>
  </si>
  <si>
    <r>
      <t>001 Корпусообрабатывающий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Чистильщик металла  отливок  изделий и деталей.</t>
    </r>
  </si>
  <si>
    <t>001 Корпусообрабатывающий цех: Заместитель начальника цеха (по подготовке  производства), Заместитель начальника цеха (по производству),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Чистильщик металла  отливок  изделий и деталей.</t>
  </si>
  <si>
    <t>Строящиеся заказы, люльки для подъёма людей котлованы, шахта на строящемся заказе</t>
  </si>
  <si>
    <t>Мх02</t>
  </si>
  <si>
    <t>опасность падения с высоты, в том числе из-за отсутствия ограждения, из-за обрыва троса, в котлован, в шахту при подъеме или спуске при нештатной ситуации</t>
  </si>
  <si>
    <t>1. Установки и содержание в исправном состоянии поручней, перил, ограждений.
2. Перемещение по безопасному маршруту.
3. Установка предупреждающих знаков.</t>
  </si>
  <si>
    <r>
      <t>001 Корпусообрабатывающий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по газовому хозяйству, Мастер участка (вспомогательного),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Старший мастер по газовому хозяйству, Ведущий инженер-технолог, Инженер по подготовке производства 1 кат, Инженер по подготовке производства 2 кат, Архивариус, Делопроизводитель, Комплектовщик изделий и инструмента (4 разряд),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Слесарь-сантехник (5 разряд), Сторож (вахтер) 2 разряд, Стропальщик  4  разряда  К-3 1  т с  333, Уборщик производственных и служебных помещений (2 разряд), Газорезчик, Рубщик судовой.</t>
    </r>
  </si>
  <si>
    <t>001 Корпусообрабатывающий цех: Заместитель начальника цеха (по подготовке  производства), Заместитель начальника цеха (по производству), Мастер по газовому хозяйству, Мастер участка (вспомогательного),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Старший мастер по газовому хозяйству, Ведущий инженер-технолог, Инженер по подготовке производства 1 кат, Инженер по подготовке производства 2 кат, Архивариус, Делопроизводитель, Комплектовщик изделий и инструмента (4 разряд),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Слесарь-сантехник (5 разряд), Сторож (вахтер) 2 разряд, Стропальщик  4  разряда  К-3 1  т с  333, Уборщик производственных и служебных помещений (2 разряд), Газорезчик, Рубщик судовой.</t>
  </si>
  <si>
    <t>Бумага, канцелярский нож. Ножницы, металлическая стружка.</t>
  </si>
  <si>
    <t>Мх18</t>
  </si>
  <si>
    <t>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t>
  </si>
  <si>
    <t>1. Применение СИЗ.
2. Соблюдение техники безопасности при работе с инструментом и со стружкой с острыми кромками.</t>
  </si>
  <si>
    <r>
      <t>001 Корпусообрабатывающий цех:</t>
    </r>
    <r>
      <rPr>
        <sz val="16"/>
        <color theme="1"/>
        <rFont val="Calibri"/>
        <family val="2"/>
        <charset val="204"/>
        <scheme val="minor"/>
      </rPr>
      <t xml:space="preserve">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Стропальщик  4  разряда  К-3 1  т с  333.</t>
    </r>
  </si>
  <si>
    <t>001 Корпусообрабатывающий цех: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Стропальщик  4  разряда  К-3 1  т с  333.</t>
  </si>
  <si>
    <t>Строящиеся заказы</t>
  </si>
  <si>
    <t>Мх03</t>
  </si>
  <si>
    <t>опасность падения из-за внезапного появления на пути следования большого перепада высот</t>
  </si>
  <si>
    <r>
      <t>001 Корпусообрабатывающий цех:</t>
    </r>
    <r>
      <rPr>
        <sz val="16"/>
        <color theme="1"/>
        <rFont val="Calibri"/>
        <family val="2"/>
        <charset val="204"/>
        <scheme val="minor"/>
      </rPr>
      <t xml:space="preserve"> Мастер участка (вспомогательного), Мастер участка (производственного), Сторож (вахтер) 2 разряд.</t>
    </r>
  </si>
  <si>
    <t>001 Корпусообрабатывающий цех: Мастер участка (вспомогательного), Мастер участка (производственного), Сторож (вахтер) 2 разряд.</t>
  </si>
  <si>
    <t>Технологическое оборудование, ручной инструмент и приспособления</t>
  </si>
  <si>
    <t>Мх04</t>
  </si>
  <si>
    <t>опасность удара</t>
  </si>
  <si>
    <t>1. Перемещение по территории по безопасному маршруту.
2. Проявление личной осторожности.
3. Использование СИЗ (каска и т.п.)</t>
  </si>
  <si>
    <r>
      <t>001 Корпусообрабатывающий цех:</t>
    </r>
    <r>
      <rPr>
        <sz val="16"/>
        <color theme="1"/>
        <rFont val="Calibri"/>
        <family val="2"/>
        <charset val="204"/>
        <scheme val="minor"/>
      </rPr>
      <t xml:space="preserve">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t>
    </r>
  </si>
  <si>
    <t>001 Корпусообрабатывающий цех: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t>
  </si>
  <si>
    <t xml:space="preserve">Станочное оборудование, механизмы и машины имеющие в своей конструкции колющие части </t>
  </si>
  <si>
    <t>Мх05</t>
  </si>
  <si>
    <t>опасность быть уколотым или проткнутым в результате воздействия движущихся колющих частей механизмов, машин;</t>
  </si>
  <si>
    <t>1. Соблюдение техники безопасности при работе с движущимися механизмами.
2. Соблюдение правил эксплуатации таких механизмов.
3. Содержание оборудования в исправном и безопасном состоянии.
4. Проявление личной осторожности.</t>
  </si>
  <si>
    <r>
      <t>001 Корпусообрабатывающий цех:</t>
    </r>
    <r>
      <rPr>
        <sz val="16"/>
        <rFont val="Calibri"/>
        <family val="2"/>
        <charset val="204"/>
        <scheme val="minor"/>
      </rPr>
      <t xml:space="preserve"> Сторож (вахтер) 2 разряд, Стропальщик  4  разряда  К-3 1  т с  333.</t>
    </r>
  </si>
  <si>
    <t>001 Корпусообрабатывающий цех: Сторож (вахтер) 2 разряд, Стропальщик  4  разряда  К-3 1  т с  333.</t>
  </si>
  <si>
    <t>Сварочные провода, газовые шланги (рукава), воздушные шланги, шланги для откачки воды на строящихся заказах, тросы в цехах и на строящихся и ремонтируемых судах</t>
  </si>
  <si>
    <t>Мх07</t>
  </si>
  <si>
    <t>опасность запутаться, в том числе в растянутых по полу сварочных проводах, тросах, нитях;</t>
  </si>
  <si>
    <t>1. Содержание рабочих мест в таком состоянии, при котором не создается препятствий для безопасного прохода по участку, цеху и т.д.
2. Перемещение по территории по безопасному маршруту.
3. Соблюдение личной осторожности</t>
  </si>
  <si>
    <r>
      <t>001 Корпусообрабатывающий цех:</t>
    </r>
    <r>
      <rPr>
        <sz val="16"/>
        <color theme="1"/>
        <rFont val="Calibri"/>
        <family val="2"/>
        <charset val="204"/>
        <scheme val="minor"/>
      </rPr>
      <t xml:space="preserve"> Кладовщик 2 разряд, Оператор пульта управления 3 разряда,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Старший кладовщик (3 разряд), Газорезчик.</t>
    </r>
  </si>
  <si>
    <t>001 Корпусообрабатывающий цех: Кладовщик 2 разряд, Оператор пульта управления 3 разряда,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Старший кладовщик (3 разряд), Газорезчик.</t>
  </si>
  <si>
    <t>Станочное оборудование</t>
  </si>
  <si>
    <t>Мх08</t>
  </si>
  <si>
    <t>опасность затягивания или попадания в ловушку</t>
  </si>
  <si>
    <r>
      <t>001 Корпусообрабатывающий цех:</t>
    </r>
    <r>
      <rPr>
        <sz val="16"/>
        <color theme="1"/>
        <rFont val="Calibri"/>
        <family val="2"/>
        <charset val="204"/>
        <scheme val="minor"/>
      </rPr>
      <t xml:space="preserve"> Слесарь-инструментальщик (4 разряд), Чистильщик металла  отливок  изделий и деталей.</t>
    </r>
  </si>
  <si>
    <t>001 Корпусообрабатывающий цех: Слесарь-инструментальщик (4 разряд), Чистильщик металла  отливок  изделий и деталей.</t>
  </si>
  <si>
    <t>Станочное оборудование, автотранспорт, машины и механизмы эксплуатируемые и проходящие испытания на строящихся, ремонтируемых и эксплуатирующихся судах</t>
  </si>
  <si>
    <t>Мх09</t>
  </si>
  <si>
    <t>опасность затягивания в подвижные части машин и механизмов</t>
  </si>
  <si>
    <r>
      <t>001 Корпусообрабатывающий цех:</t>
    </r>
    <r>
      <rPr>
        <sz val="16"/>
        <color theme="1"/>
        <rFont val="Calibri"/>
        <family val="2"/>
        <charset val="204"/>
        <scheme val="minor"/>
      </rPr>
      <t xml:space="preserve"> Слесарь-инструментальщик (4 разряд), Газорезчик, Гибщик судовой, Чистильщик металла  отливок  изделий и деталей.</t>
    </r>
  </si>
  <si>
    <t>001 Корпусообрабатывающий цех: Слесарь-инструментальщик (4 разряд), Газорезчик, Гибщик судовой, Чистильщик металла  отливок  изделий и деталей.</t>
  </si>
  <si>
    <t>Мх10</t>
  </si>
  <si>
    <t>опасность наматывания волос, частей одежды, средств индивидуальной защиты</t>
  </si>
  <si>
    <t>1. Соблюдение техники безопасности при работе с движущимися механизмами.
2. Соблюдение правил эксплуатации таких механизмов.
3. Содержание оборудования в исправном и безопасном состоянии.
4. Использование спецодежды без свободно свисающих частей.
5. Проявление личной осторожности.</t>
  </si>
  <si>
    <r>
      <t>001 Корпусообрабатывающий цех:</t>
    </r>
    <r>
      <rPr>
        <sz val="16"/>
        <color theme="1"/>
        <rFont val="Calibri"/>
        <family val="2"/>
        <charset val="204"/>
        <scheme val="minor"/>
      </rPr>
      <t xml:space="preserve"> Мастер по газовому хозяйству, Старший мастер по газовому хозяйству, Ведущий инженер-технолог, Инженер по подготовке производства 1 кат, Инженер по подготовке производства 2 кат, Газорезчик (на стац машинах), Гибщик судовой, Чистильщик металла  отливок  изделий и деталей.</t>
    </r>
  </si>
  <si>
    <t>001 Корпусообрабатывающий цех: Мастер по газовому хозяйству, Старший мастер по газовому хозяйству, Ведущий инженер-технолог, Инженер по подготовке производства 1 кат, Инженер по подготовке производства 2 кат, Газорезчик (на стац машинах), Гибщик судовой, Чистильщик металла  отливок  изделий и деталей.</t>
  </si>
  <si>
    <t>Технологические трубопроводы, гидравлический инструмент и оборудование, отопительные котлы.</t>
  </si>
  <si>
    <t>Мх11</t>
  </si>
  <si>
    <t>опасность воздействия жидкости под давлением при выбросе (прорыве);</t>
  </si>
  <si>
    <t>1. Содержание в исправном состоянии с учетом параметров микроклимата запорной арматуры, трубопроводов, конструкций, которые при разрушении могут повредить трубопроводы.
2. Выполнение работ с соблюдением техники безопасности.</t>
  </si>
  <si>
    <r>
      <t>001 Корпусообрабатывающий цех:</t>
    </r>
    <r>
      <rPr>
        <sz val="16"/>
        <color theme="1"/>
        <rFont val="Calibri"/>
        <family val="2"/>
        <charset val="204"/>
        <scheme val="minor"/>
      </rPr>
      <t xml:space="preserve"> Мастер по газовому хозяйству, Старший мастер по газовому хозяйству, Ведущий инженер-технолог, Инженер по подготовке производства 1 кат, Инженер по подготовке производства 2 кат, Слесарь-сантехник (5 разряд), Гибщик судовой, Чистильщик металла  отливок  изделий и деталей.</t>
    </r>
  </si>
  <si>
    <t>001 Корпусообрабатывающий цех: Мастер по газовому хозяйству, Старший мастер по газовому хозяйству, Ведущий инженер-технолог, Инженер по подготовке производства 1 кат, Инженер по подготовке производства 2 кат, Слесарь-сантехник (5 разряд), Гибщик судовой, Чистильщик металла  отливок  изделий и деталей.</t>
  </si>
  <si>
    <t>Газопроводы и баллоны (кислород, ацетилен, пропан-бутан, аргон, азот, углекислота), резервуары для хранения сжиженных и сжатых газов, газорегуляторные и газораспределительные установки.</t>
  </si>
  <si>
    <t>Мх12</t>
  </si>
  <si>
    <t>опасность воздействия газа под давлением при выбросе (прорыве);</t>
  </si>
  <si>
    <r>
      <t>001 Корпусообрабатывающий цех:</t>
    </r>
    <r>
      <rPr>
        <sz val="16"/>
        <color theme="1"/>
        <rFont val="Calibri"/>
        <family val="2"/>
        <charset val="204"/>
        <scheme val="minor"/>
      </rPr>
      <t xml:space="preserve">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Газорезчик, Газорезчик (на стац машинах), Гибщик судовой, Рубщик судовой, Чистильщик металла  отливок  изделий и деталей.</t>
    </r>
  </si>
  <si>
    <t>001 Корпусообрабатывающий цех: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Газорезчик, Газорезчик (на стац машинах), Гибщик судовой, Рубщик судовой, Чистильщик металла  отливок  изделий и деталей.</t>
  </si>
  <si>
    <t xml:space="preserve"> Детали, упругие деформации которых полезно используются в работе различных механизмов и устройств приборов, аппаратов, информационных машин</t>
  </si>
  <si>
    <t>Мх13</t>
  </si>
  <si>
    <t>опасность воздействия механического упругого элемента</t>
  </si>
  <si>
    <r>
      <t>001 Корпусообрабатывающий цех:</t>
    </r>
    <r>
      <rPr>
        <sz val="16"/>
        <color theme="1"/>
        <rFont val="Calibri"/>
        <family val="2"/>
        <charset val="204"/>
        <scheme val="minor"/>
      </rPr>
      <t xml:space="preserve"> Слесарь-инструментальщик (4 разряд), Гибщик судовой.</t>
    </r>
  </si>
  <si>
    <t>001 Корпусообрабатывающий цех: Слесарь-инструментальщик (4 разряд), Гибщик судовой.</t>
  </si>
  <si>
    <t>Электро и пневмомашинки для зачистки металлических изделий, станочное оборудование имеющее в своём составе абразивный материал</t>
  </si>
  <si>
    <t>Мх14</t>
  </si>
  <si>
    <t>опасность травмирования от трения или абразивного воздействия при соприкосновении</t>
  </si>
  <si>
    <t>1. Применение СИЗ, спецодежды.
2. Соблюдение техники безопасности при работе с таким оборудованием.
3. Содержание оборудования и инструментов в безопасном исправном состоянии.</t>
  </si>
  <si>
    <r>
      <t>001 Корпусообрабатывающий цех:</t>
    </r>
    <r>
      <rPr>
        <sz val="16"/>
        <color theme="1"/>
        <rFont val="Calibri"/>
        <family val="2"/>
        <charset val="204"/>
        <scheme val="minor"/>
      </rPr>
      <t xml:space="preserve">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Слесарь-сантехник (5 разряд), Стропальщик  4  разряда  К-3 1  т с  333, Рубщик судовой.</t>
    </r>
  </si>
  <si>
    <t>001 Корпусообрабатывающий цех: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Слесарь-сантехник (5 разряд), Стропальщик  4  разряда  К-3 1  т с  333, Рубщик судовой.</t>
  </si>
  <si>
    <t>Промышленный транспорт, автомобильный транспорт, пиломатериалы, транспортируемый груз</t>
  </si>
  <si>
    <t>Мх15</t>
  </si>
  <si>
    <t>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t>
  </si>
  <si>
    <t>1. Применение СИЗ, спецодежды.
2. Соблюдение техники безопасности.
3. Перемещение по безопасному маршруту.
4. Соблюдение личной осторожности.</t>
  </si>
  <si>
    <r>
      <t>001 Корпусообрабатывающий цех:</t>
    </r>
    <r>
      <rPr>
        <sz val="16"/>
        <color theme="1"/>
        <rFont val="Calibri"/>
        <family val="2"/>
        <charset val="204"/>
        <scheme val="minor"/>
      </rPr>
      <t xml:space="preserve"> Слесарь-инструментальщик (4 разряд), Слесарь-сантехник (5 разряд), Стропальщик  4  разряда  К-3 1  т с  333, Гибщик судовой.</t>
    </r>
  </si>
  <si>
    <t>001 Корпусообрабатывающий цех: Слесарь-инструментальщик (4 разряд), Слесарь-сантехник (5 разряд), Стропальщик  4  разряда  К-3 1  т с  333, Гибщик судовой.</t>
  </si>
  <si>
    <t>Груз</t>
  </si>
  <si>
    <t>Мх16</t>
  </si>
  <si>
    <t>опасность падения груза</t>
  </si>
  <si>
    <t>1. Применение СИЗ, спецодежды.
2. Соблюдение техники безопасности при погрузо-разгрузочных работах.
3. Перемещение по безопасному маршруту.
4. Соблюдение личной осторожности.</t>
  </si>
  <si>
    <r>
      <t>001 Корпусообрабатывающий цех:</t>
    </r>
    <r>
      <rPr>
        <sz val="16"/>
        <color theme="1"/>
        <rFont val="Calibri"/>
        <family val="2"/>
        <charset val="204"/>
        <scheme val="minor"/>
      </rPr>
      <t xml:space="preserve"> Комплектовщик изделий и инструмента (4 разряд),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Слесарь-сантехник (5 разряд), Газорезчик, Газорезчик (на стац машинах), Гибщик судовой, Рубщик судовой.</t>
    </r>
  </si>
  <si>
    <t>001 Корпусообрабатывающий цех: Комплектовщик изделий и инструмента (4 разряд),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Слесарь-сантехник (5 разряд), Газорезчик, Газорезчик (на стац машинах), Гибщик судовой, Рубщик судовой.</t>
  </si>
  <si>
    <t>Острые кромки металлоконструкций на строящихся заказах и на участках в производственных цехах</t>
  </si>
  <si>
    <t>Мх17</t>
  </si>
  <si>
    <t>опасность разрезания, отрезания от воздействия острых кромок при контакте с незащищенными участками тела</t>
  </si>
  <si>
    <t>1. Применение СИЗ.
2. Соблюдение техники безопасности при работе с инструментом и материалами с острыми кромками.</t>
  </si>
  <si>
    <r>
      <t>001 Корпусообрабатывающий цех:</t>
    </r>
    <r>
      <rPr>
        <sz val="16"/>
        <color theme="1"/>
        <rFont val="Calibri"/>
        <family val="2"/>
        <charset val="204"/>
        <scheme val="minor"/>
      </rPr>
      <t xml:space="preserve"> Оператор пульта управления 3 разряда, Гибщик судовой.</t>
    </r>
  </si>
  <si>
    <t>001 Корпусообрабатывающий цех: Оператор пульта управления 3 разряда, Гибщик судовой.</t>
  </si>
  <si>
    <t>Режущий инструмент</t>
  </si>
  <si>
    <t>Мх19</t>
  </si>
  <si>
    <t>опасность от воздействия режущих инструментов (дисковые ножи, дисковые пилы)</t>
  </si>
  <si>
    <t>1. Применение СИЗ, спецодежды.
2. Соблюдение техники безопасности при работе с такими инструментами.
3. Содержание оборудования и инструментов в безопасном исправном состоянии.</t>
  </si>
  <si>
    <r>
      <t>001 Корпусообрабатывающий цех:</t>
    </r>
    <r>
      <rPr>
        <sz val="16"/>
        <color theme="1"/>
        <rFont val="Calibri"/>
        <family val="2"/>
        <charset val="204"/>
        <scheme val="minor"/>
      </rPr>
      <t xml:space="preserve"> Оператор пульта управления 3 разряда, Слесарь-инструментальщик (4 разряд), Слесарь-сантехник (5 разряд), Стропальщик  4  разряда  К-3 1  т с  333.</t>
    </r>
  </si>
  <si>
    <t>001 Корпусообрабатывающий цех: Оператор пульта управления 3 разряда, Слесарь-инструментальщик (4 разряд), Слесарь-сантехник (5 разряд), Стропальщик  4  разряда  К-3 1  т с  333.</t>
  </si>
  <si>
    <t>Технологическое оборудование, снег, лёд на крышах зданий и сооружений</t>
  </si>
  <si>
    <t>Мх21</t>
  </si>
  <si>
    <t>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снегом и (или) льдом, упавшими с крыш зданий и сооружений</t>
  </si>
  <si>
    <t>1. Применение СИЗ, спецодежды.
2. Соблюдение техники безопасности при работе с такими инструментами.
3. Перемещение по безопасному маршруту.</t>
  </si>
  <si>
    <r>
      <t>001 Корпусообрабатывающий цех:</t>
    </r>
    <r>
      <rPr>
        <sz val="16"/>
        <color theme="1"/>
        <rFont val="Calibri"/>
        <family val="2"/>
        <charset val="204"/>
        <scheme val="minor"/>
      </rPr>
      <t xml:space="preserve"> Мастер участка (вспомогательного), Мастер участка (производственного),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Газорезчик (на стац машинах), Гибщик судовой, Рубщик судовой, Чистильщик металла  отливок  изделий и деталей.</t>
    </r>
  </si>
  <si>
    <t>001 Корпусообрабатывающий цех: Мастер участка (вспомогательного), Мастер участка (производственного),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Газорезчик (на стац машинах), Гибщик судовой, Рубщик судовой, Чистильщик металла  отливок  изделий и деталей.</t>
  </si>
  <si>
    <t>Электрооборудование (щитовые, трансформаторы. электрические, устройства защиты кабеля и т.п.), электроинструмент</t>
  </si>
  <si>
    <t>Эл01</t>
  </si>
  <si>
    <t>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t>
  </si>
  <si>
    <t xml:space="preserve">1. Соблюдение правил электробезопасности.
2. Периодические инструктажи по электробезопасности.
3. Применение изолирующих СИЗ.
4. Содержание электрохозяйства, в т.ч. заземления, в исправном и безопасном состоянии. </t>
  </si>
  <si>
    <r>
      <t>001 Корпусообрабатывающий цех:</t>
    </r>
    <r>
      <rPr>
        <sz val="16"/>
        <color theme="1"/>
        <rFont val="Calibri"/>
        <family val="2"/>
        <charset val="204"/>
        <scheme val="minor"/>
      </rPr>
      <t xml:space="preserve">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Оператор пульта управления 3 разряда,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Слесарь-сантехник (5 разряд), Газорезчик, Газорезчик (на стац машинах), Гибщик судовой, Рубщик судовой, Чистильщик металла  отливок  изделий и деталей.</t>
    </r>
  </si>
  <si>
    <t>001 Корпусообрабатывающий цех: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Оператор пульта управления 3 разряда,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Слесарь-сантехник (5 разряд), Газорезчик, Газорезчик (на стац машинах), Гибщик судовой, Рубщик судовой, Чистильщик металла  отливок  изделий и деталей.</t>
  </si>
  <si>
    <t>Электрооборудование</t>
  </si>
  <si>
    <t>Эл02</t>
  </si>
  <si>
    <t>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t>
  </si>
  <si>
    <r>
      <t>001 Корпусообрабатывающий цех:</t>
    </r>
    <r>
      <rPr>
        <sz val="16"/>
        <color theme="1"/>
        <rFont val="Calibri"/>
        <family val="2"/>
        <charset val="204"/>
        <scheme val="minor"/>
      </rPr>
      <t xml:space="preserve"> Кладовщик 2 разряд, Газорезчик, Газорезчик (на стац машинах).</t>
    </r>
  </si>
  <si>
    <t>001 Корпусообрабатывающий цех: Кладовщик 2 разряд, Газорезчик, Газорезчик (на стац машинах).</t>
  </si>
  <si>
    <t>Детали, металлические конструкции после термической обработки, газопламенной обработки, сварки, горячего оцинкования</t>
  </si>
  <si>
    <t>Тм01</t>
  </si>
  <si>
    <t>опасность ожога при контакте незащищенных частей тела с поверхностью предметов, имеющих высокую температуру</t>
  </si>
  <si>
    <t>1. Соблюдение техники безопасности и выполнение работ безопасным способом.
2. Использование СИЗ.
3. Соблюдение технологии при выполнении работ.</t>
  </si>
  <si>
    <r>
      <t>001 Корпусообрабатывающий цех:</t>
    </r>
    <r>
      <rPr>
        <sz val="16"/>
        <color theme="1"/>
        <rFont val="Calibri"/>
        <family val="2"/>
        <charset val="204"/>
        <scheme val="minor"/>
      </rPr>
      <t xml:space="preserve">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Газорезчик (на стац машинах).</t>
    </r>
  </si>
  <si>
    <t>001 Корпусообрабатывающий цех: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Газорезчик (на стац машинах).</t>
  </si>
  <si>
    <t>Расплав цинка, горячая вода, пар</t>
  </si>
  <si>
    <t>Тм02</t>
  </si>
  <si>
    <t>опасность ожога от воздействия на незащищенные участки тела материалов, жидкостей или газов, имеющих высокую температуру;</t>
  </si>
  <si>
    <r>
      <t>001 Корпусообрабатывающий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по газовому хозяйству, Мастер участка (вспомогательного),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Старший мастер по газовому хозяйству, Ведущий инженер-технолог, Инженер по подготовке производства 1 кат, Инженер по подготовке производства 2 кат, Архивариус, Делопроизводитель, Сторож (вахтер) 2 разряд.</t>
    </r>
  </si>
  <si>
    <t>001 Корпусообрабатывающий цех: Заместитель начальника цеха (по подготовке  производства), Заместитель начальника цеха (по производству), Мастер по газовому хозяйству, Мастер участка (вспомогательного),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Старший мастер по газовому хозяйству, Ведущий инженер-технолог, Инженер по подготовке производства 1 кат, Инженер по подготовке производства 2 кат, Архивариус, Делопроизводитель, Сторож (вахтер) 2 разряд.</t>
  </si>
  <si>
    <t xml:space="preserve">Молния </t>
  </si>
  <si>
    <t>Эл06</t>
  </si>
  <si>
    <t>опасность поражения при прямом попадании молнии;</t>
  </si>
  <si>
    <t>1. Содержание в исправном состоянии заземляющих устройств, громоотводов.</t>
  </si>
  <si>
    <r>
      <t>001 Корпусообрабатывающий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по газовому хозяйству, Мастер участка (вспомогательного),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Старший мастер по газовому хозяйству, Ведущий инженер-технолог, Инженер по подготовке производства 1 кат, Инженер по подготовке производства 2 кат, Архивариус, Делопроизводитель.</t>
    </r>
  </si>
  <si>
    <t>001 Корпусообрабатывающий цех: Заместитель начальника цеха (по подготовке  производства), Заместитель начальника цеха (по производству), Мастер по газовому хозяйству, Мастер участка (вспомогательного),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Старший мастер по газовому хозяйству, Ведущий инженер-технолог, Инженер по подготовке производства 1 кат, Инженер по подготовке производства 2 кат, Архивариус, Делопроизводитель.</t>
  </si>
  <si>
    <t>Молния</t>
  </si>
  <si>
    <t>Эл07</t>
  </si>
  <si>
    <t>опасность косвенного поражения молнией</t>
  </si>
  <si>
    <r>
      <t>001 Корпусообрабатывающий цех:</t>
    </r>
    <r>
      <rPr>
        <sz val="16"/>
        <color theme="1"/>
        <rFont val="Calibri"/>
        <family val="2"/>
        <charset val="204"/>
        <scheme val="minor"/>
      </rPr>
      <t xml:space="preserve"> Газорезчик.</t>
    </r>
  </si>
  <si>
    <t>001 Корпусообрабатывающий цех: Газорезчик.</t>
  </si>
  <si>
    <t>Ручные резаки, машины тепловой резки, горелки, печи на твёрдом топливе</t>
  </si>
  <si>
    <t>Тм03</t>
  </si>
  <si>
    <t>опасность ожога от воздействия открытого пламени</t>
  </si>
  <si>
    <r>
      <t>001 Корпусообрабатывающий цех:</t>
    </r>
    <r>
      <rPr>
        <sz val="16"/>
        <color theme="1"/>
        <rFont val="Calibri"/>
        <family val="2"/>
        <charset val="204"/>
        <scheme val="minor"/>
      </rPr>
      <t xml:space="preserve"> Слесарь-инструментальщик (4 разряд), Слесарь-сантехник (5 разряд).</t>
    </r>
  </si>
  <si>
    <t>001 Корпусообрабатывающий цех: Слесарь-инструментальщик (4 разряд), Слесарь-сантехник (5 разряд).</t>
  </si>
  <si>
    <t>Работа на открытом воздухе в летний период</t>
  </si>
  <si>
    <t>Тм04</t>
  </si>
  <si>
    <t>опасность теплового удара при длительном нахождении на открытом воздухе при прямом воздействии лучей солнца на незащищенную поверхность головы</t>
  </si>
  <si>
    <t>1. Использование СИЗ и спецодежды.
2. Соблюдение регламента выполнения работ.</t>
  </si>
  <si>
    <r>
      <t>001 Корпусообрабатывающий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по газовому хозяйству, Мастер участка (вспомогательного),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Старший мастер по газовому хозяйству, Ведущий инженер-технолог, Инженер по подготовке производства 1 кат, Инженер по подготовке производства 2 кат, Архивариус, Делопроизводитель, Комплектовщик изделий и инструмента (4 разряд), Оператор пульта управления 3 разряда, Газорезчик, Газорезчик (на стац машинах), Гибщик судовой, Рубщик судовой, Чистильщик металла  отливок  изделий и деталей.</t>
    </r>
  </si>
  <si>
    <t>001 Корпусообрабатывающий цех: Заместитель начальника цеха (по подготовке  производства), Заместитель начальника цеха (по производству), Мастер по газовому хозяйству, Мастер участка (вспомогательного),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Старший мастер по газовому хозяйству, Ведущий инженер-технолог, Инженер по подготовке производства 1 кат, Инженер по подготовке производства 2 кат, Архивариус, Делопроизводитель, Комплектовщик изделий и инструмента (4 разряд), Оператор пульта управления 3 разряда, Газорезчик, Газорезчик (на стац машинах), Гибщик судовой, Рубщик судовой, Чистильщик металла  отливок  изделий и деталей.</t>
  </si>
  <si>
    <t xml:space="preserve">Зимний период </t>
  </si>
  <si>
    <t>Мк01</t>
  </si>
  <si>
    <t>опасность воздействия пониженных температур воздуха;</t>
  </si>
  <si>
    <t>1. Использование спецодежды для зимнего периода. 2 Соблюдение режима труда и отдыха в зимнее время</t>
  </si>
  <si>
    <r>
      <t>001 Корпусообрабатывающий цех:</t>
    </r>
    <r>
      <rPr>
        <sz val="16"/>
        <color theme="1"/>
        <rFont val="Calibri"/>
        <family val="2"/>
        <charset val="204"/>
        <scheme val="minor"/>
      </rPr>
      <t xml:space="preserve"> Комплектовщик изделий и инструмента (4 разряд),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Оператор пульта управления 3 разряда, Газорезчик, Газорезчик (на стац машинах), Гибщик судовой, Рубщик судовой, Чистильщик металла  отливок  изделий и деталей.</t>
    </r>
  </si>
  <si>
    <t>001 Корпусообрабатывающий цех: Комплектовщик изделий и инструмента (4 разряд),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Оператор пульта управления 3 разряда, Газорезчик, Газорезчик (на стац машинах), Гибщик судовой, Рубщик судовой, Чистильщик металла  отливок  изделий и деталей.</t>
  </si>
  <si>
    <t>Летний период, термопечи</t>
  </si>
  <si>
    <t>Мк02</t>
  </si>
  <si>
    <t>опасность воздействия повышенных температур воздуха;</t>
  </si>
  <si>
    <t>1. Обеспечение проветривания в закрытых секциях, участках, цехах.
2. Кондиционирование воздуха в местах выполенения работ, где это технологически возможно.
3. Введение дополнительных перерывов в летнее время.</t>
  </si>
  <si>
    <t>Помещения цехов, строящихся заказов</t>
  </si>
  <si>
    <t>Мк03</t>
  </si>
  <si>
    <t>опасность воздействия влажности;</t>
  </si>
  <si>
    <t>Информировать работника о риске</t>
  </si>
  <si>
    <r>
      <t>001 Корпусообрабатывающий цех:</t>
    </r>
    <r>
      <rPr>
        <sz val="16"/>
        <color theme="1"/>
        <rFont val="Calibri"/>
        <family val="2"/>
        <charset val="204"/>
        <scheme val="minor"/>
      </rPr>
      <t xml:space="preserve">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Слесарь-сантехник (5 разряд), Газорезчик.</t>
    </r>
  </si>
  <si>
    <t>001 Корпусообрабатывающий цех: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Слесарь-сантехник (5 разряд), Газорезчик.</t>
  </si>
  <si>
    <t>Труднодоступные и замкнутые помещения, технологические ёмкости</t>
  </si>
  <si>
    <t>Кс01</t>
  </si>
  <si>
    <t xml:space="preserve">опасность недостатка кислорода в замкнутых технологических емкостях; </t>
  </si>
  <si>
    <t>1. Принудительная подача воздуха в такие места выполнения работ или использование изолирующих СИЗОД с собственными источниками воздуха.
2. Контроль содержания кислорода в воздухе рабочей зоны.</t>
  </si>
  <si>
    <t>Использование СИЗ. Соблюдение режима труда и отдыха в летнее твремя.</t>
  </si>
  <si>
    <r>
      <t>001 Корпусообрабатывающий цех:</t>
    </r>
    <r>
      <rPr>
        <sz val="16"/>
        <color theme="1"/>
        <rFont val="Calibri"/>
        <family val="2"/>
        <charset val="204"/>
        <scheme val="minor"/>
      </rPr>
      <t xml:space="preserve">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Слесарь-сантехник (5 разряд), Уборщик производственных и служебных помещений (2 разряд), Газорезчик, Газорезчик (на стац машинах), Рубщик судовой, Чистильщик металла  отливок  изделий и деталей.</t>
    </r>
  </si>
  <si>
    <t>001 Корпусообрабатывающий цех: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Слесарь-сантехник (5 разряд), Уборщик производственных и служебных помещений (2 разряд), Газорезчик, Газорезчик (на стац машинах), Рубщик судовой, Чистильщик металла  отливок  изделий и деталей.</t>
  </si>
  <si>
    <t>Пары вредных жидкостей, газов,пыли, туманов</t>
  </si>
  <si>
    <t>Хф02</t>
  </si>
  <si>
    <t>опасность от вдыхания паров вредных жидкостей, газов, пыли, тумана, дыма;</t>
  </si>
  <si>
    <t xml:space="preserve">1. Использование СИЗОД.
2. Обеспечение проветривания в местах выполнения работ либо установку местного отсоса.
</t>
  </si>
  <si>
    <r>
      <t>001 Корпусообрабатывающий цех:</t>
    </r>
    <r>
      <rPr>
        <sz val="16"/>
        <color theme="1"/>
        <rFont val="Calibri"/>
        <family val="2"/>
        <charset val="204"/>
        <scheme val="minor"/>
      </rPr>
      <t xml:space="preserve"> Делопроизводитель, Кладовщик 2 разряд, Оператор пульта управления 3 разряда, Слесарь-инструментальщик (4 разряд), Старший кладовщик (3 разряд), Стропальщик  4  разряда  К-3 1  т с  333, Уборщик производственных и служебных помещений (2 разряд), Газорезчик (на стац машинах), Рубщик судовой, Чистильщик металла  отливок  изделий и деталей.</t>
    </r>
  </si>
  <si>
    <t>001 Корпусообрабатывающий цех: Делопроизводитель, Кладовщик 2 разряд, Оператор пульта управления 3 разряда, Слесарь-инструментальщик (4 разряд), Старший кладовщик (3 разряд), Стропальщик  4  разряда  К-3 1  т с  333, Уборщик производственных и служебных помещений (2 разряд), Газорезчик (на стац машинах), Рубщик судовой, Чистильщик металла  отливок  изделий и деталей.</t>
  </si>
  <si>
    <t>Пыль</t>
  </si>
  <si>
    <t>Аф01</t>
  </si>
  <si>
    <t>опасность воздействия пыли на глаза;</t>
  </si>
  <si>
    <t>1. Использование СИЗ органов зрения.</t>
  </si>
  <si>
    <r>
      <t>001 Корпусообрабатывающий цех:</t>
    </r>
    <r>
      <rPr>
        <sz val="16"/>
        <color theme="1"/>
        <rFont val="Calibri"/>
        <family val="2"/>
        <charset val="204"/>
        <scheme val="minor"/>
      </rPr>
      <t xml:space="preserve"> Газорезчик, Газорезчик (на стац машинах).</t>
    </r>
  </si>
  <si>
    <t>001 Корпусообрабатывающий цех: Газорезчик, Газорезчик (на стац машинах).</t>
  </si>
  <si>
    <t>Нагревание токсических веществ</t>
  </si>
  <si>
    <t>Хф04</t>
  </si>
  <si>
    <t>опасность образования токсичных паров при нагревании;</t>
  </si>
  <si>
    <r>
      <t>001 Корпусообрабатывающий цех:</t>
    </r>
    <r>
      <rPr>
        <sz val="16"/>
        <color theme="1"/>
        <rFont val="Calibri"/>
        <family val="2"/>
        <charset val="204"/>
        <scheme val="minor"/>
      </rPr>
      <t xml:space="preserve"> Слесарь-инструментальщик (4 разряд), Слесарь-сантехник (5 разряд), Уборщик производственных и служебных помещений (2 разряд), Чистильщик металла  отливок  изделий и деталей.</t>
    </r>
  </si>
  <si>
    <t>001 Корпусообрабатывающий цех: Слесарь-инструментальщик (4 разряд), Слесарь-сантехник (5 разряд), Уборщик производственных и служебных помещений (2 разряд), Чистильщик металла  отливок  изделий и деталей.</t>
  </si>
  <si>
    <t>Смазочные масла: минеральные (нефтяные), органические (животного и растительного происхождения), синтетические, полусинтетические.</t>
  </si>
  <si>
    <t>Хф05</t>
  </si>
  <si>
    <t>опасность воздействия на кожные покровы смазочных масел;</t>
  </si>
  <si>
    <r>
      <t>001 Корпусообрабатывающий цех:</t>
    </r>
    <r>
      <rPr>
        <sz val="16"/>
        <color theme="1"/>
        <rFont val="Calibri"/>
        <family val="2"/>
        <charset val="204"/>
        <scheme val="minor"/>
      </rPr>
      <t xml:space="preserve"> Кладовщик 2 разряд, Слесарь-инструментальщик (4 разряд), Старший кладовщик (3 разряд), Стропальщик  4  разряда  К-3 1  т с  333, Уборщик производственных и служебных помещений (2 разряд), Газорезчик, Газорезчик (на стац машинах), Гибщик судовой, Рубщик судовой, Чистильщик металла  отливок  изделий и деталей.</t>
    </r>
  </si>
  <si>
    <t>001 Корпусообрабатывающий цех: Кладовщик 2 разряд, Слесарь-инструментальщик (4 разряд), Старший кладовщик (3 разряд), Стропальщик  4  разряда  К-3 1  т с  333, Уборщик производственных и служебных помещений (2 разряд), Газорезчик, Газорезчик (на стац машинах), Гибщик судовой, Рубщик судовой, Чистильщик металла  отливок  изделий и деталей.</t>
  </si>
  <si>
    <t>Частицы пыли</t>
  </si>
  <si>
    <t>Аф02</t>
  </si>
  <si>
    <t>опасность повреждения органов дыхания частицами пыли;</t>
  </si>
  <si>
    <t>1. Использование СИЗ органов дыхания.
2. Применение средств обеспыливания там, где это технологически возможно и целесообразно.</t>
  </si>
  <si>
    <r>
      <t>001 Корпусообрабатывающий цех:</t>
    </r>
    <r>
      <rPr>
        <sz val="16"/>
        <color theme="1"/>
        <rFont val="Calibri"/>
        <family val="2"/>
        <charset val="204"/>
        <scheme val="minor"/>
      </rPr>
      <t xml:space="preserve"> Слесарь-инструментальщик (4 разряд), Стропальщик  4  разряда  К-3 1  т с  333, Газорезчик (на стац машинах), Рубщик судовой, Чистильщик металла  отливок  изделий и деталей.</t>
    </r>
  </si>
  <si>
    <t>001 Корпусообрабатывающий цех: Слесарь-инструментальщик (4 разряд), Стропальщик  4  разряда  К-3 1  т с  333, Газорезчик (на стац машинах), Рубщик судовой, Чистильщик металла  отливок  изделий и деталей.</t>
  </si>
  <si>
    <t>Аф03</t>
  </si>
  <si>
    <t>опасность воздействия пыли на кожу;</t>
  </si>
  <si>
    <t>1. Использование СИЗ кожи.</t>
  </si>
  <si>
    <r>
      <t>001 Корпусообрабатывающий цех:</t>
    </r>
    <r>
      <rPr>
        <sz val="16"/>
        <color theme="1"/>
        <rFont val="Calibri"/>
        <family val="2"/>
        <charset val="204"/>
        <scheme val="minor"/>
      </rPr>
      <t xml:space="preserve">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t>
    </r>
  </si>
  <si>
    <t>001 Корпусообрабатывающий цех: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t>
  </si>
  <si>
    <t>Взвеси химических веществ</t>
  </si>
  <si>
    <t>Аф05</t>
  </si>
  <si>
    <t>опасности воздействия воздушных взвесей вредных химических веществ;</t>
  </si>
  <si>
    <t>1. Использование СИЗ органов слуха, зрения, дыхания.
2. Ипользование принудительной вентиляции.</t>
  </si>
  <si>
    <t>Взвеси смазочных масел</t>
  </si>
  <si>
    <t>Аф06</t>
  </si>
  <si>
    <t>опасность воздействия на органы дыхания воздушных взвесей, содержащих смазочные масла;</t>
  </si>
  <si>
    <t>1. Использование СИЗ органов дыхания.</t>
  </si>
  <si>
    <r>
      <t>001 Корпусообрабатывающий цех:</t>
    </r>
    <r>
      <rPr>
        <sz val="16"/>
        <color theme="1"/>
        <rFont val="Calibri"/>
        <family val="2"/>
        <charset val="204"/>
        <scheme val="minor"/>
      </rPr>
      <t xml:space="preserve"> Кладовщик 2 разряд, Слесарь-сантехник (5 разряд), Старший кладовщик (3 разряд), Сторож (вахтер) 2 разряд, Уборщик производственных и служебных помещений (2 разряд), Чистильщик металла  отливок  изделий и деталей.</t>
    </r>
  </si>
  <si>
    <t>001 Корпусообрабатывающий цех: Кладовщик 2 разряд, Слесарь-сантехник (5 разряд), Старший кладовщик (3 разряд), Сторож (вахтер) 2 разряд, Уборщик производственных и служебных помещений (2 разряд), Чистильщик металла  отливок  изделий и деталей.</t>
  </si>
  <si>
    <t>Воздушные смеси (спирта, растворителей)</t>
  </si>
  <si>
    <t>Аф07</t>
  </si>
  <si>
    <t>опасность воздействия на органы дыхания воздушных смесей, содержащих чистящие и обезжиривающие вещества</t>
  </si>
  <si>
    <t>Микроорганизмы (бактерии, вирусы и т.п.)</t>
  </si>
  <si>
    <t>Бф01</t>
  </si>
  <si>
    <t>опасность из-за воздействия микроорганизмов-продуцентов,</t>
  </si>
  <si>
    <t>Информирование работника о риске</t>
  </si>
  <si>
    <r>
      <t>001 Корпусообрабатывающий цех:</t>
    </r>
    <r>
      <rPr>
        <sz val="16"/>
        <color theme="1"/>
        <rFont val="Calibri"/>
        <family val="2"/>
        <charset val="204"/>
        <scheme val="minor"/>
      </rPr>
      <t xml:space="preserve"> Кладовщик 2 разряд, Комплектовщик изделий и инструмента (4 разряд),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Слесарь-сантехник (5 разряд), Старший кладовщик (3 разряд), Стропальщик  4  разряда  К-3 1  т с  333, Газорезчик, Гибщик судовой, Рубщик судовой, Чистильщик металла  отливок  изделий и деталей.</t>
    </r>
  </si>
  <si>
    <t>001 Корпусообрабатывающий цех: Кладовщик 2 разряд, Комплектовщик изделий и инструмента (4 разряд),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Слесарь-сантехник (5 разряд), Старший кладовщик (3 разряд), Стропальщик  4  разряда  К-3 1  т с  333, Газорезчик, Гибщик судовой, Рубщик судовой, Чистильщик металла  отливок  изделий и деталей.</t>
  </si>
  <si>
    <t>Тп01</t>
  </si>
  <si>
    <t>опасность, связанная с перемещением груза вручную;</t>
  </si>
  <si>
    <t>1. Применение средств механизации.
2. Соблюдение допустимых норм веса переносимого груза.</t>
  </si>
  <si>
    <r>
      <t>001 Корпусообрабатывающий цех:</t>
    </r>
    <r>
      <rPr>
        <sz val="16"/>
        <color theme="1"/>
        <rFont val="Calibri"/>
        <family val="2"/>
        <charset val="204"/>
        <scheme val="minor"/>
      </rPr>
      <t xml:space="preserve"> Комплектовщик изделий и инструмента (4 разряд), Старший кладовщик (3 разряд), Стропальщик  4  разряда  К-3 1  т с  333, Рубщик судовой.</t>
    </r>
  </si>
  <si>
    <t>001 Корпусообрабатывающий цех: Комплектовщик изделий и инструмента (4 разряд), Старший кладовщик (3 разряд), Стропальщик  4  разряда  К-3 1  т с  333, Рубщик судовой.</t>
  </si>
  <si>
    <t>Тяжести превышающие допустимый вес</t>
  </si>
  <si>
    <t>Тп02</t>
  </si>
  <si>
    <t>опасность от подъема тяжестей, превышающих допустимый вес;</t>
  </si>
  <si>
    <t>1. Применение средств механизации.
2. Снижение удельного переносимого веса за счет количества человек.</t>
  </si>
  <si>
    <t>Наклон корпуса</t>
  </si>
  <si>
    <t>Тп03</t>
  </si>
  <si>
    <t>опасность, связанная с наклонами корпуса;</t>
  </si>
  <si>
    <t>1. Соблюдение правильной техники наклона и поднятия груза из наклона.
2. Соблюдение допустимых норм веса груза.</t>
  </si>
  <si>
    <r>
      <t>001 Корпусообрабатывающий цех:</t>
    </r>
    <r>
      <rPr>
        <sz val="16"/>
        <color theme="1"/>
        <rFont val="Calibri"/>
        <family val="2"/>
        <charset val="204"/>
        <scheme val="minor"/>
      </rPr>
      <t xml:space="preserve">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Оператор пульта управления 3 разряда,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Слесарь-сантехник (5 разряд), Стропальщик  4  разряда  К-3 1  т с  333, Газорезчик (на стац машинах).</t>
    </r>
  </si>
  <si>
    <t>001 Корпусообрабатывающий цех: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Оператор пульта управления 3 разряда,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Слесарь-сантехник (5 разряд), Стропальщик  4  разряда  К-3 1  т с  333, Газорезчик (на стац машинах).</t>
  </si>
  <si>
    <t>Рабочая поза</t>
  </si>
  <si>
    <t>Тп04</t>
  </si>
  <si>
    <t>опасность, связанная с рабочей позой;</t>
  </si>
  <si>
    <t>1. Внедрение технологических перерывов.</t>
  </si>
  <si>
    <r>
      <t>001 Корпусообрабатывающий цех:</t>
    </r>
    <r>
      <rPr>
        <sz val="16"/>
        <color theme="1"/>
        <rFont val="Calibri"/>
        <family val="2"/>
        <charset val="204"/>
        <scheme val="minor"/>
      </rPr>
      <t xml:space="preserve"> Мастер участка (вспомогательного), Мастер участка (производственного), Газорезчик, Газорезчик (на стац машинах), Гибщик судовой, Рубщик судовой, Чистильщик металла  отливок  изделий и деталей.</t>
    </r>
  </si>
  <si>
    <t>001 Корпусообрабатывающий цех: Мастер участка (вспомогательного), Мастер участка (производственного), Газорезчик, Газорезчик (на стац машинах), Гибщик судовой, Рубщик судовой, Чистильщик металла  отливок  изделий и деталей.</t>
  </si>
  <si>
    <t>Шум от технологического оборудования, электро и пневмоинструмента</t>
  </si>
  <si>
    <t>Шм01</t>
  </si>
  <si>
    <t>опасность повреждения мембранной перепонки уха, связанная с воздействием шума высокой интенсивности;</t>
  </si>
  <si>
    <t>1. Использование СИЗ органов слуха</t>
  </si>
  <si>
    <r>
      <t>001 Корпусообрабатывающий цех:</t>
    </r>
    <r>
      <rPr>
        <sz val="16"/>
        <color theme="1"/>
        <rFont val="Calibri"/>
        <family val="2"/>
        <charset val="204"/>
        <scheme val="minor"/>
      </rPr>
      <t xml:space="preserve"> Комплектовщик изделий и инструмента (4 разряд),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Оператор пульта управления 3 разряда, Газорезчик, Газорезчик (на стац машинах), Гибщик судовой.</t>
    </r>
  </si>
  <si>
    <t>001 Корпусообрабатывающий цех: Комплектовщик изделий и инструмента (4 разряд),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Оператор пульта управления 3 разряда, Газорезчик, Газорезчик (на стац машинах), Гибщик судовой.</t>
  </si>
  <si>
    <t>Точечная зрительная работа</t>
  </si>
  <si>
    <t>Тп08</t>
  </si>
  <si>
    <t>опасность перенапряжения зрительного анализатора;</t>
  </si>
  <si>
    <r>
      <t>001 Корпусообрабатывающий цех:</t>
    </r>
    <r>
      <rPr>
        <sz val="16"/>
        <color theme="1"/>
        <rFont val="Calibri"/>
        <family val="2"/>
        <charset val="204"/>
        <scheme val="minor"/>
      </rPr>
      <t xml:space="preserve"> Мастер участка (вспомогательного), Мастер участка (производственного), Кладовщик 2 разряд, Комплектовщик изделий и инструмента (4 разряд),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Оператор пульта управления 3 разряда,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Слесарь-сантехник (5 разряд), Старший кладовщик (3 разряд), Стропальщик  4  разряда  К-3 1  т с  333, Уборщик производственных и служебных помещений (2 разряд), Газорезчик, Газорезчик (на стац машинах), Гибщик судовой, Рубщик судовой, Чистильщик металла  отливок  изделий и деталей.</t>
    </r>
  </si>
  <si>
    <t>001 Корпусообрабатывающий цех: Мастер участка (вспомогательного), Мастер участка (производственного), Кладовщик 2 разряд, Комплектовщик изделий и инструмента (4 разряд),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Оператор пульта управления 3 разряда,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Слесарь-сантехник (5 разряд), Старший кладовщик (3 разряд), Стропальщик  4  разряда  К-3 1  т с  333, Уборщик производственных и служебных помещений (2 разряд), Газорезчик, Газорезчик (на стац машинах), Гибщик судовой, Рубщик судовой, Чистильщик металла  отливок  изделий и деталей.</t>
  </si>
  <si>
    <t>Неисправность звукового сигнала, повышенный шум в зоне подачи сигнала, применение СИЗ органов слуха в зоне подачи звукового сигнала</t>
  </si>
  <si>
    <t>Шм02</t>
  </si>
  <si>
    <t>опасность, связанная с возможностью не услышать звуковой сигнал об опасности;</t>
  </si>
  <si>
    <r>
      <t>001 Корпусообрабатывающий цех:</t>
    </r>
    <r>
      <rPr>
        <sz val="16"/>
        <color theme="1"/>
        <rFont val="Calibri"/>
        <family val="2"/>
        <charset val="204"/>
        <scheme val="minor"/>
      </rPr>
      <t xml:space="preserve"> Гибщик судовой, Рубщик судовой, Чистильщик металла  отливок  изделий и деталей.</t>
    </r>
  </si>
  <si>
    <t>001 Корпусообрабатывающий цех: Гибщик судовой, Рубщик судовой, Чистильщик металла  отливок  изделий и деталей.</t>
  </si>
  <si>
    <t>Ручные механизмы, ручной электро и пневиоинструмент</t>
  </si>
  <si>
    <t>Вб01</t>
  </si>
  <si>
    <t>опасность от воздействия локальной вибрации при использовании ручных механизмов;</t>
  </si>
  <si>
    <t>1. Использование инструмента в противовибрационном исполнении.
2. Использование противовибрационных СИЗ</t>
  </si>
  <si>
    <t>Недостаточная освещённость</t>
  </si>
  <si>
    <t>Св01</t>
  </si>
  <si>
    <t>опасность недостаточной освещенности в рабочей зоне;</t>
  </si>
  <si>
    <t>1. Приведение показателей освещенности к нормам Санитарных правил.</t>
  </si>
  <si>
    <r>
      <t>001 Корпусообрабатывающий цех:</t>
    </r>
    <r>
      <rPr>
        <sz val="16"/>
        <color theme="1"/>
        <rFont val="Calibri"/>
        <family val="2"/>
        <charset val="204"/>
        <scheme val="minor"/>
      </rPr>
      <t xml:space="preserve"> Кладовщик 2 разряд, Комплектовщик изделий и инструмента (4 разряд),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Оператор пульта управления 3 разряда,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Слесарь-сантехник (5 разряд), Старший кладовщик (3 разряд), Сторож (вахтер) 2 разряд, Стропальщик  4  разряда  К-3 1  т с  333, Уборщик производственных и служебных помещений (2 разряд), Газорезчик, Газорезчик (на стац машинах), Гибщик судовой, Рубщик судовой, Чистильщик металла  отливок  изделий и деталей.</t>
    </r>
  </si>
  <si>
    <t>001 Корпусообрабатывающий цех: Кладовщик 2 разряд, Комплектовщик изделий и инструмента (4 разряд),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Оператор пульта управления 3 разряда,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Слесарь-сантехник (5 разряд), Старший кладовщик (3 разряд), Сторож (вахтер) 2 разряд, Стропальщик  4  разряда  К-3 1  т с  333, Уборщик производственных и служебных помещений (2 разряд), Газорезчик, Газорезчик (на стац машинах), Гибщик судовой, Рубщик судовой, Чистильщик металла  отливок  изделий и деталей.</t>
  </si>
  <si>
    <t>Повышенная яркость света</t>
  </si>
  <si>
    <t>Св02</t>
  </si>
  <si>
    <t>опасность повышенной яркости света;</t>
  </si>
  <si>
    <t>1. Использование СИЗ для защиты органов зрения.</t>
  </si>
  <si>
    <t>Пониженная контрастность</t>
  </si>
  <si>
    <t>Св03</t>
  </si>
  <si>
    <t>опасность пониженной контрастности;</t>
  </si>
  <si>
    <r>
      <t>001 Корпусообрабатывающий цех:</t>
    </r>
    <r>
      <rPr>
        <sz val="16"/>
        <color theme="1"/>
        <rFont val="Calibri"/>
        <family val="2"/>
        <charset val="204"/>
        <scheme val="minor"/>
      </rPr>
      <t xml:space="preserve">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Слесарь-сантехник (5 разряд).</t>
    </r>
  </si>
  <si>
    <t>001 Корпусообрабатывающий цех: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Слесарь-сантехник (5 разряд).</t>
  </si>
  <si>
    <t>Технологическое оборудование</t>
  </si>
  <si>
    <t>Вб02</t>
  </si>
  <si>
    <t>опасность, связанная с воздействием общей вибрации;</t>
  </si>
  <si>
    <t>1. Установка антивибрационных ковриков на рабочих местах.
2. Установка оборудования на подушки, гасящие вибрацию.</t>
  </si>
  <si>
    <t>УФ-источники</t>
  </si>
  <si>
    <t>Ни08</t>
  </si>
  <si>
    <t>опасность, связанная с воздействием ультрафиолетового излучения;</t>
  </si>
  <si>
    <t>Отсутствие инструкций по охране труда, промышленной безопасности, инструкций по эксплуатации, технологических процессов с указанием безопасного выполнения работ</t>
  </si>
  <si>
    <t>Ор01</t>
  </si>
  <si>
    <t>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t>
  </si>
  <si>
    <t>1. Разработка соответствующих инструкций.</t>
  </si>
  <si>
    <r>
      <t>001 Корпусообрабатывающий цех:</t>
    </r>
    <r>
      <rPr>
        <sz val="16"/>
        <color theme="1"/>
        <rFont val="Calibri"/>
        <family val="2"/>
        <charset val="204"/>
        <scheme val="minor"/>
      </rPr>
      <t xml:space="preserve">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Оператор пульта управления 3 разряда,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Слесарь-сантехник (5 разряд), Стропальщик  4  разряда  К-3 1  т с  333, Газорезчик, Газорезчик (на стац машинах), Гибщик судовой, Рубщик судовой, Чистильщик металла  отливок  изделий и деталей.</t>
    </r>
  </si>
  <si>
    <t>001 Корпусообрабатывающий цех: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Оператор пульта управления 3 разряда,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Слесарь-сантехник (5 разряд), Стропальщик  4  разряда  К-3 1  т с  333, Газорезчик, Газорезчик (на стац машинах), Гибщик судовой, Рубщик судовой, Чистильщик металла  отливок  изделий и деталей.</t>
  </si>
  <si>
    <t xml:space="preserve">Отсутствие описанных мероприятий  содержащих действия персонала в опасных ситуациях </t>
  </si>
  <si>
    <t>Ор02</t>
  </si>
  <si>
    <t>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t>
  </si>
  <si>
    <t>1. Разработка соответствующих мероприятий.</t>
  </si>
  <si>
    <t>Отсутствие аптечки</t>
  </si>
  <si>
    <t>Ор04</t>
  </si>
  <si>
    <t>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t>
  </si>
  <si>
    <t>1. Размещение аптечек близкой доступности от стационарных мест выполенения работ.
2. Установка соответствующих знаков/табличек в местах их размещения.</t>
  </si>
  <si>
    <t>Отсутствие схем, знаков, разметки, планов эвакуации и т.п. необходимых для информирования работников в целях безопасности</t>
  </si>
  <si>
    <t>Ор05</t>
  </si>
  <si>
    <t>опасность, связанная с отсутствием информации (схемы, знаков, разметки) о направлении эвакуации в случае возникновения аварии;</t>
  </si>
  <si>
    <t>1. Разработка схем эвакуации в аварийных ситуациях.
2. Размещение соответсвующих выкопировок маршрутов эвакуации в стационарных местах выполнения работ.</t>
  </si>
  <si>
    <t>Пары вредных газов и пыли</t>
  </si>
  <si>
    <t>Пж01</t>
  </si>
  <si>
    <t>опасность от вдыхания дыма, паров вредных газов и пыли при пожаре;</t>
  </si>
  <si>
    <t>1. Соблюдение правил поведения при пожаре.</t>
  </si>
  <si>
    <r>
      <t>001 Корпусообрабатывающий цех:</t>
    </r>
    <r>
      <rPr>
        <sz val="16"/>
        <color theme="1"/>
        <rFont val="Calibri"/>
        <family val="2"/>
        <charset val="204"/>
        <scheme val="minor"/>
      </rPr>
      <t xml:space="preserve">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Газорезчик, Газорезчик (на стац машинах).</t>
    </r>
  </si>
  <si>
    <t>001 Корпусообрабатывающий цех: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Газорезчик, Газорезчик (на стац машинах).</t>
  </si>
  <si>
    <t>Легковоспламеняющиеся вещества, оборудование способное привести к воспламенению</t>
  </si>
  <si>
    <t>Пж02</t>
  </si>
  <si>
    <t>опасность воспламенения;</t>
  </si>
  <si>
    <t>1. Соблюдение правил безопасности при выполении работ с ЛВВ.
2. Соблюдение технологии выполнения работ с ЛВВ.
3. Установка первичных средст пожаротушения в местах работы с ЛВВ.</t>
  </si>
  <si>
    <t>Источники открытого пламени</t>
  </si>
  <si>
    <t>Пж03</t>
  </si>
  <si>
    <t>опасность воздействия открытого пламени;</t>
  </si>
  <si>
    <t xml:space="preserve">1. Соблюдение техники безопасности при работе с открытым пламенем.
2. Использование СИЗ при таких работах.
3. Соблюдение технологии ведения работ.
4. Своевременная ревизия и содержание в исправном состоянии источников открытого пламени.
</t>
  </si>
  <si>
    <t>Пониженная концентрация кислорода при пожаре</t>
  </si>
  <si>
    <t>Пж05</t>
  </si>
  <si>
    <t>опасность воздействия пониженной концентрации кислорода в воздухе;</t>
  </si>
  <si>
    <r>
      <t>001 Корпусообрабатывающий цех:</t>
    </r>
    <r>
      <rPr>
        <sz val="16"/>
        <color theme="1"/>
        <rFont val="Calibri"/>
        <family val="2"/>
        <charset val="204"/>
        <scheme val="minor"/>
      </rPr>
      <t xml:space="preserve"> Комплектовщик изделий и инструмента (4 разряд),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Оператор пульта управления 3 разряда, Слесарь-инструментальщик (4 разряд), Слесарь-сантехник (5 разряд), Газорезчик, Газорезчик (на стац машинах), Гибщик судовой, Рубщик судовой, Чистильщик металла  отливок  изделий и деталей.</t>
    </r>
  </si>
  <si>
    <t>001 Корпусообрабатывающий цех: Комплектовщик изделий и инструмента (4 разряд), Машинист крана (крановщик) 4 разряд (жен) К-3 1  т с 333, Машинист крана (крановщик) 4 разряд (муж) К-3 1  т с 333, Машинист крана (крановщик) 5 разряд (жен) К-3 1  т с 333, Машинист крана (крановщик) 5 разряд (муж) К-3 1  т с 333, Машинист крана (крановщик) 6 разряд (жен) К-3 1  т с 333, Машинист крана (крановщик) 6 разряд (муж) К-3 1  т с 333, Оператор пульта управления 3 разряда, Слесарь-инструментальщик (4 разряд), Слесарь-сантехник (5 разряд), Газорезчик, Газорезчик (на стац машинах), Гибщик судовой, Рубщик судовой, Чистильщик металла  отливок  изделий и деталей.</t>
  </si>
  <si>
    <t>Наземные конструкции (здания, сооружения, строительные леса, конструкции строящихся судов)</t>
  </si>
  <si>
    <t>Об02</t>
  </si>
  <si>
    <t>опасность обрушения наземных конструкций;</t>
  </si>
  <si>
    <t>1. Своевременная ревизия сооружений и конструкций на целостность и безопасность эксплуатирования.</t>
  </si>
  <si>
    <r>
      <t>001 Корпусообрабатывающий цех:</t>
    </r>
    <r>
      <rPr>
        <sz val="16"/>
        <color theme="1"/>
        <rFont val="Calibri"/>
        <family val="2"/>
        <charset val="204"/>
        <scheme val="minor"/>
      </rPr>
      <t xml:space="preserve"> Мастер участка (вспомогательного), Мастер участка (производственного), Комплектовщик изделий и инструмента (4 разряд),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Слесарь-сантехник (5 разряд), Стропальщик  4  разряда  К-3 1  т с  333, Газорезчик, Гибщик судовой, Чистильщик металла  отливок  изделий и деталей.</t>
    </r>
  </si>
  <si>
    <t>001 Корпусообрабатывающий цех: Мастер участка (вспомогательного), Мастер участка (производственного), Комплектовщик изделий и инструмента (4 разряд),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Слесарь-инструментальщик (4 разряд), Слесарь-сантехник (5 разряд), Стропальщик  4  разряда  К-3 1  т с  333, Газорезчик, Гибщик судовой, Чистильщик металла  отливок  изделий и деталей.</t>
  </si>
  <si>
    <t>Автотранспорт</t>
  </si>
  <si>
    <t>Тр01</t>
  </si>
  <si>
    <t>опасность наезда на человека;</t>
  </si>
  <si>
    <t>1. Соблюдение ПДД.
2. Перемещение по безопасному и отведенному маршруту.
3. Содержание транспортного средства, его узлов, его световых и звуковых сигналов в исправном состоянии.</t>
  </si>
  <si>
    <r>
      <t>001 Корпусообрабатывающий цех:</t>
    </r>
    <r>
      <rPr>
        <sz val="16"/>
        <color theme="1"/>
        <rFont val="Calibri"/>
        <family val="2"/>
        <charset val="204"/>
        <scheme val="minor"/>
      </rPr>
      <t xml:space="preserve"> Кладовщик 2 разряд, Комплектовщик изделий и инструмента (4 разряд), Слесарь-сантехник (5 разряд), Старший кладовщик (3 разряд), Стропальщик  4  разряда  К-3 1  т с  333.</t>
    </r>
  </si>
  <si>
    <t>001 Корпусообрабатывающий цех: Кладовщик 2 разряд, Комплектовщик изделий и инструмента (4 разряд), Слесарь-сантехник (5 разряд), Старший кладовщик (3 разряд), Стропальщик  4  разряда  К-3 1  т с  333.</t>
  </si>
  <si>
    <t>Тр02</t>
  </si>
  <si>
    <t>опасность падения с транспортного средства;</t>
  </si>
  <si>
    <t>1. Эксплуатация ТС безопасным способом.
2. Перемещение по безопасному маршруту.
3. Использование защитных ремней при езде на ТС.</t>
  </si>
  <si>
    <r>
      <t>001 Корпусообрабатывающий цех:</t>
    </r>
    <r>
      <rPr>
        <sz val="16"/>
        <color theme="1"/>
        <rFont val="Calibri"/>
        <family val="2"/>
        <charset val="204"/>
        <scheme val="minor"/>
      </rPr>
      <t xml:space="preserve"> Стропальщик  4  разряда  К-3 1  т с  333.</t>
    </r>
  </si>
  <si>
    <t>001 Корпусообрабатывающий цех: Стропальщик  4  разряда  К-3 1  т с  333.</t>
  </si>
  <si>
    <t>Установленный на автотранспорт с нарушением груз</t>
  </si>
  <si>
    <t>Тр04</t>
  </si>
  <si>
    <t>опасность опрокидывания транспортного средства при нарушении способов установки и строповки грузов;</t>
  </si>
  <si>
    <t>1. Соблюдение техники безопасности и технологии погрузки и разгрузки при ПРР.
2. Содержание транспортного средства, его узлов в исправном состоянии.</t>
  </si>
  <si>
    <t>Незакреплённый груз</t>
  </si>
  <si>
    <t>Тр05</t>
  </si>
  <si>
    <t>опасность от груза, перемещающегося во время движения транспортного средства, из-за несоблюдения правил его укладки и крепления;</t>
  </si>
  <si>
    <t>1. Соблюдение техники безопасности и технологии погрузки и разгрузки при ПРР.
2. Содержание транспортного средства, его узлов, его световых и звуковых сигналов в исправном состоянии.
3. Использование звуковой и световой сигнализации при перемещение незакрепленного груза.</t>
  </si>
  <si>
    <t>Тр07</t>
  </si>
  <si>
    <t>опасность опрокидывания транспортного средства при проведении работ;</t>
  </si>
  <si>
    <r>
      <t>001 Корпусообрабатывающий цех:</t>
    </r>
    <r>
      <rPr>
        <sz val="16"/>
        <color theme="1"/>
        <rFont val="Calibri"/>
        <family val="2"/>
        <charset val="204"/>
        <scheme val="minor"/>
      </rPr>
      <t xml:space="preserve">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Чистильщик металла  отливок  изделий и деталей.</t>
    </r>
  </si>
  <si>
    <t>001 Корпусообрабатывающий цех: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Чистильщик металла  отливок  изделий и деталей.</t>
  </si>
  <si>
    <t>Растительные и животные масла, натуральная олифа из льнянова масла, минеральные (нефтяного происхождения) масла</t>
  </si>
  <si>
    <t>Вз01</t>
  </si>
  <si>
    <t>опасность самовозгорания горючих веществ;</t>
  </si>
  <si>
    <t>1. Соблюдение техники безопасности при обращении с горючими веществами.
2. Соблюдение технологии ведения работ.</t>
  </si>
  <si>
    <t>Баллоны с сжатыми и сжиженными газами, резервуары с сжатыми и сжиженными газами, гидрозатворы ацетилена</t>
  </si>
  <si>
    <t>Вз02</t>
  </si>
  <si>
    <t>опасность возникновения взрыва, происшедшего вследствие пожара;</t>
  </si>
  <si>
    <t>1. Установка пожарной сигнализации.
2. Установка и содержание в исправном состоянии средст пожаротушения в местах выполнения работ.
3. Установка автоматических систем пожаротушения в местах, где есть вероятность взрыва при пожаре.</t>
  </si>
  <si>
    <r>
      <t>001 Корпусообрабатывающий цех:</t>
    </r>
    <r>
      <rPr>
        <sz val="16"/>
        <color theme="1"/>
        <rFont val="Calibri"/>
        <family val="2"/>
        <charset val="204"/>
        <scheme val="minor"/>
      </rPr>
      <t xml:space="preserve">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Газорезчик, Газорезчик (на стац машинах), Чистильщик металла  отливок  изделий и деталей.</t>
    </r>
  </si>
  <si>
    <t>001 Корпусообрабатывающий цех: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Газорезчик, Газорезчик (на стац машинах), Чистильщик металла  отливок  изделий и деталей.</t>
  </si>
  <si>
    <t>Ударная волна от взрыва</t>
  </si>
  <si>
    <t>Вз03</t>
  </si>
  <si>
    <t>опасность воздействия ударной волны;</t>
  </si>
  <si>
    <t>1. Соблюдение правил поведения при аварийных ситуациях.</t>
  </si>
  <si>
    <r>
      <t>001 Корпусообрабатывающий цех:</t>
    </r>
    <r>
      <rPr>
        <sz val="16"/>
        <color theme="1"/>
        <rFont val="Calibri"/>
        <family val="2"/>
        <charset val="204"/>
        <scheme val="minor"/>
      </rPr>
      <t xml:space="preserve">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Слесарь-сантехник (5 разряд), Газорезчик, Газорезчик (на стац машинах), Рубщик судовой, Чистильщик металла  отливок  изделий и деталей.</t>
    </r>
  </si>
  <si>
    <t>001 Корпусообрабатывающий цех: Слесарь по эксплуатации и ремонту газового оборудования (4 разряд) К-3 1, Слесарь по эксплуатации и ремонту газового оборудования (5 разряд) К-3 1, Слесарь по эксплуатации и ремонту газового оборудования (6 разряд) К-3 1, Слесарь-сантехник (5 разряд), Газорезчик, Газорезчик (на стац машинах), Рубщик судовой, Чистильщик металла  отливок  изделий и деталей.</t>
  </si>
  <si>
    <t>Несоответствующие средства индивидуальной защиты</t>
  </si>
  <si>
    <t>Сз01</t>
  </si>
  <si>
    <t>опасность, связанная с несоответствием средств индивидуальной защиты</t>
  </si>
  <si>
    <t>1. Предусмотреть возможность замены СИЗ на соответствующее анатомическим особенностям человека без ухудшения защитных свойств отдельных СИЗ.</t>
  </si>
  <si>
    <r>
      <t>006 Ремонтно-механический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ремонту и обслуживанию оборудования,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бюро технологической подготовки производства (БТПП), Начальник планово-распределительного бюро (ПРБ), Начальник участка  вспомогательного, Начальник цеха, Ведущий инженер по подготовке производства, Инженер по подготовке производства 2 кат, Инженер-технолог 2 кат, Водитель электро- и автотележки 3  разряд, Кладовщик 2 разряд, Комплектовщик изделий и инструмента (4 разряд), Макетчик макетно-модельного проектирования (5 разряд), Машинист крана (крановщик) 4 разряд (муж) т с 333, Подсобный рабочий (2 разряд), Подсобный рабочий по уборке стружки (2 разряд),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Старший кладовщик (3 разряд), Сторож (вахтер) 2 разряд, Термист (4 разряд), Уборщик производственных и служебных помещений (2 разряд), Электрогазосварщик (5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 Токарь, Токарь-расточник, Фрезеровщик, Шлифовщик.</t>
    </r>
  </si>
  <si>
    <t>006 Ремонтно-механический  цех: Заместитель начальника цеха (по подготовке  производства), Заместитель начальника цеха по ремонту и обслуживанию оборудования,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бюро технологической подготовки производства (БТПП), Начальник планово-распределительного бюро (ПРБ), Начальник участка  вспомогательного, Начальник цеха, Ведущий инженер по подготовке производства, Инженер по подготовке производства 2 кат, Инженер-технолог 2 кат, Водитель электро- и автотележки 3  разряд, Кладовщик 2 разряд, Комплектовщик изделий и инструмента (4 разряд), Макетчик макетно-модельного проектирования (5 разряд), Машинист крана (крановщик) 4 разряд (муж) т с 333, Подсобный рабочий (2 разряд), Подсобный рабочий по уборке стружки (2 разряд),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Старший кладовщик (3 разряд), Сторож (вахтер) 2 разряд, Термист (4 разряд), Уборщик производственных и служебных помещений (2 разряд), Электрогазосварщик (5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 Токарь, Токарь-расточник, Фрезеровщик, Шлифовщик.</t>
  </si>
  <si>
    <t>Информировать работника о существующем риске</t>
  </si>
  <si>
    <r>
      <t xml:space="preserve">006 Ремонтно-механический  цех: </t>
    </r>
    <r>
      <rPr>
        <sz val="16"/>
        <color theme="1"/>
        <rFont val="Calibri"/>
        <family val="2"/>
        <charset val="204"/>
        <scheme val="minor"/>
      </rPr>
      <t>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t>
    </r>
  </si>
  <si>
    <t>006 Ремонтно-механический  цех: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t>
  </si>
  <si>
    <t xml:space="preserve"> люльки для подъёма людей котлованы, шахта на строящемся заказе</t>
  </si>
  <si>
    <r>
      <t xml:space="preserve">006 Ремонтно-механический  цех: </t>
    </r>
    <r>
      <rPr>
        <sz val="16"/>
        <color theme="1"/>
        <rFont val="Calibri"/>
        <family val="2"/>
        <charset val="204"/>
        <scheme val="minor"/>
      </rPr>
      <t>Заместитель начальника цеха по ремонту и обслуживанию оборудования,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бюро технологической подготовки производства (БТПП), Начальник планово-распределительного бюро (ПРБ), Начальник участка  вспомогательного, Начальник цеха, Ведущий инженер по подготовке производства, Инженер по подготовке производства 2 кат, Инженер-технолог 2 кат, Водитель электро- и автотележки 3  разряд, Макетчик макетно-модельного проектирования (5 разряд), Подсобный рабочий по уборке стружки (2 разряд),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Старший кладовщик (3 разряд), Сторож (вахтер) 2 разряд, Термист (4 разряд), Уборщик производственных и служебных помещений (2 разряд), Электрогазосварщик (5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 Токарь, Токарь-расточник, Фрезеровщик, Шлифовщик.</t>
    </r>
  </si>
  <si>
    <t>006 Ремонтно-механический  цех: Заместитель начальника цеха по ремонту и обслуживанию оборудования,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бюро технологической подготовки производства (БТПП), Начальник планово-распределительного бюро (ПРБ), Начальник участка  вспомогательного, Начальник цеха, Ведущий инженер по подготовке производства, Инженер по подготовке производства 2 кат, Инженер-технолог 2 кат, Водитель электро- и автотележки 3  разряд, Макетчик макетно-модельного проектирования (5 разряд), Подсобный рабочий по уборке стружки (2 разряд),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Старший кладовщик (3 разряд), Сторож (вахтер) 2 разряд, Термист (4 разряд), Уборщик производственных и служебных помещений (2 разряд), Электрогазосварщик (5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 Токарь, Токарь-расточник, Фрезеровщик, Шлифовщик.</t>
  </si>
  <si>
    <t>ремонт кранового оборудования</t>
  </si>
  <si>
    <r>
      <t>006 Ремонтно-механический  цех:</t>
    </r>
    <r>
      <rPr>
        <sz val="16"/>
        <color theme="1"/>
        <rFont val="Calibri"/>
        <family val="2"/>
        <charset val="204"/>
        <scheme val="minor"/>
      </rPr>
      <t xml:space="preserve"> Кладовщик 2 разряд, Комплектовщик изделий и инструмента (4 разряд).</t>
    </r>
  </si>
  <si>
    <t>006 Ремонтно-механический  цех: Кладовщик 2 разряд, Комплектовщик изделий и инструмента (4 разряд).</t>
  </si>
  <si>
    <r>
      <t>006 Ремонтно-механический  цех:</t>
    </r>
    <r>
      <rPr>
        <sz val="16"/>
        <color theme="1"/>
        <rFont val="Calibri"/>
        <family val="2"/>
        <charset val="204"/>
        <scheme val="minor"/>
      </rPr>
      <t xml:space="preserve"> Старший кладовщик (3 разряд).</t>
    </r>
  </si>
  <si>
    <t>006 Ремонтно-механический  цех: Старший кладовщик (3 разряд).</t>
  </si>
  <si>
    <r>
      <t>006 Ремонтно-механический  цех:</t>
    </r>
    <r>
      <rPr>
        <sz val="16"/>
        <color theme="1"/>
        <rFont val="Calibri"/>
        <family val="2"/>
        <charset val="204"/>
        <scheme val="minor"/>
      </rPr>
      <t xml:space="preserve"> Заместитель начальника цеха по ремонту и обслуживанию оборудования,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бюро технологической подготовки производства (БТПП), Начальник планово-распределительного бюро (ПРБ), Начальник участка  вспомогательного, Начальник цеха, Ведущий инженер по подготовке производства, Инженер по подготовке производства 2 кат, Инженер-технолог 2 кат, Водитель электро- и автотележки 3  разряд, Макетчик макетно-модельного проектирования (5 разряд), Подсобный рабочий по уборке стружки (2 разряд),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Старший кладовщик (3 разряд), Сторож (вахтер) 2 разряд, Термист (4 разряд), Уборщик производственных и служебных помещений (2 разряд), Электрогазосварщик (5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 Токарь, Токарь-расточник, Фрезеровщик, Шлифовщик.</t>
    </r>
  </si>
  <si>
    <r>
      <t>006 Ремонтно-механический  цех:</t>
    </r>
    <r>
      <rPr>
        <sz val="16"/>
        <color theme="1"/>
        <rFont val="Calibri"/>
        <family val="2"/>
        <charset val="204"/>
        <scheme val="minor"/>
      </rPr>
      <t xml:space="preserve"> Начальник бюро технологической подготовки производства (БТПП), Начальник планово-распределительного бюро (ПРБ), Ведущий инженер по подготовке производства, Инженер по подготовке производства 2 кат, Инженер-технолог 2 кат, Подсобный рабочий по уборке стружки (2 разряд), Уборщик производственных и служебных помещений (2 разряд).</t>
    </r>
  </si>
  <si>
    <t>006 Ремонтно-механический  цех: Начальник бюро технологической подготовки производства (БТПП), Начальник планово-распределительного бюро (ПРБ), Ведущий инженер по подготовке производства, Инженер по подготовке производства 2 кат, Инженер-технолог 2 кат, Подсобный рабочий по уборке стружки (2 разряд), Уборщик производственных и служебных помещений (2 разряд).</t>
  </si>
  <si>
    <r>
      <t>006 Ремонтно-механический  цех:</t>
    </r>
    <r>
      <rPr>
        <sz val="16"/>
        <color theme="1"/>
        <rFont val="Calibri"/>
        <family val="2"/>
        <charset val="204"/>
        <scheme val="minor"/>
      </rPr>
      <t xml:space="preserve">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t>
    </r>
  </si>
  <si>
    <r>
      <t>006 Ремонтно-механический  цех:</t>
    </r>
    <r>
      <rPr>
        <sz val="16"/>
        <color theme="1"/>
        <rFont val="Calibri"/>
        <family val="2"/>
        <charset val="204"/>
        <scheme val="minor"/>
      </rPr>
      <t xml:space="preserve"> Заместитель начальника цеха по ремонту и обслуживанию оборудования, Мастер участка (вспомогательного), Начальник бюро технологической подготовки производства (БТПП), Начальник цеха, Ведущий инженер по подготовке производства, Инженер по подготовке производства 2 кат, Инженер-технолог 2 кат, Макетчик макетно-модельного проектирования (5 разряд), Токарь, Токарь-расточник, Фрезеровщик, Шлифовщик.</t>
    </r>
  </si>
  <si>
    <t>006 Ремонтно-механический  цех: Заместитель начальника цеха по ремонту и обслуживанию оборудования, Мастер участка (вспомогательного), Начальник бюро технологической подготовки производства (БТПП), Начальник цеха, Ведущий инженер по подготовке производства, Инженер по подготовке производства 2 кат, Инженер-технолог 2 кат, Макетчик макетно-модельного проектирования (5 разряд), Токарь, Токарь-расточник, Фрезеровщик, Шлифовщик.</t>
  </si>
  <si>
    <r>
      <t>006 Ремонтно-механический  цех:</t>
    </r>
    <r>
      <rPr>
        <sz val="16"/>
        <color theme="1"/>
        <rFont val="Calibri"/>
        <family val="2"/>
        <charset val="204"/>
        <scheme val="minor"/>
      </rPr>
      <t xml:space="preserve"> Заместитель начальника цеха по ремонту и обслуживанию оборудования,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 Начальник цеха,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t>
    </r>
  </si>
  <si>
    <t>006 Ремонтно-механический  цех: Заместитель начальника цеха по ремонту и обслуживанию оборудования,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 Начальник цеха,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t>
  </si>
  <si>
    <r>
      <t>006 Ремонтно-механический  цех:</t>
    </r>
    <r>
      <rPr>
        <sz val="16"/>
        <color theme="1"/>
        <rFont val="Calibri"/>
        <family val="2"/>
        <charset val="204"/>
        <scheme val="minor"/>
      </rPr>
      <t xml:space="preserve"> Электрогазосварщик (5 разряд).</t>
    </r>
  </si>
  <si>
    <t>006 Ремонтно-механический  цех: Электрогазосварщик (5 разряд).</t>
  </si>
  <si>
    <r>
      <t>006 Ремонтно-механический  цех:</t>
    </r>
    <r>
      <rPr>
        <sz val="16"/>
        <color theme="1"/>
        <rFont val="Calibri"/>
        <family val="2"/>
        <charset val="204"/>
        <scheme val="minor"/>
      </rPr>
      <t xml:space="preserve"> Макетчик макетно-модельного проектирования (5 разряд),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Термист (4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t>
    </r>
  </si>
  <si>
    <t>006 Ремонтно-механический  цех: Макетчик макетно-модельного проектирования (5 разряд),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Термист (4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t>
  </si>
  <si>
    <r>
      <t>006 Ремонтно-механический  цех:</t>
    </r>
    <r>
      <rPr>
        <sz val="16"/>
        <color theme="1"/>
        <rFont val="Calibri"/>
        <family val="2"/>
        <charset val="204"/>
        <scheme val="minor"/>
      </rPr>
      <t xml:space="preserve">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 Водитель электро- и автотележки 3  разряд, Машинист крана (крановщик) 4 разряд (муж) т с 333,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Термист (4 разряд).</t>
    </r>
  </si>
  <si>
    <t>006 Ремонтно-механический  цех: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 Водитель электро- и автотележки 3  разряд, Машинист крана (крановщик) 4 разряд (муж) т с 333,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Термист (4 разряд).</t>
  </si>
  <si>
    <r>
      <t>006 Ремонтно-механический  цех:</t>
    </r>
    <r>
      <rPr>
        <sz val="16"/>
        <color theme="1"/>
        <rFont val="Calibri"/>
        <family val="2"/>
        <charset val="204"/>
        <scheme val="minor"/>
      </rPr>
      <t xml:space="preserve">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Электрогазосварщик (5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 Токарь, Токарь-расточник, Фрезеровщик, Шлифовщик.</t>
    </r>
  </si>
  <si>
    <t>006 Ремонтно-механический  цех: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Электрогазосварщик (5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 Токарь, Токарь-расточник, Фрезеровщик, Шлифовщик.</t>
  </si>
  <si>
    <r>
      <t>006 Ремонтно-механический  цех:</t>
    </r>
    <r>
      <rPr>
        <sz val="16"/>
        <color theme="1"/>
        <rFont val="Calibri"/>
        <family val="2"/>
        <charset val="204"/>
        <scheme val="minor"/>
      </rPr>
      <t xml:space="preserve">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 Макетчик макетно-модельного проектирования (5 разряд).</t>
    </r>
  </si>
  <si>
    <t>006 Ремонтно-механический  цех: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 Макетчик макетно-модельного проектирования (5 разряд).</t>
  </si>
  <si>
    <t>Бумага, канцелярский нож. Ножницы, металлическая стружка, дисковые ножи, дисковые пилы</t>
  </si>
  <si>
    <r>
      <t>006 Ремонтно-механический  цех:</t>
    </r>
    <r>
      <rPr>
        <sz val="16"/>
        <color theme="1"/>
        <rFont val="Calibri"/>
        <family val="2"/>
        <charset val="204"/>
        <scheme val="minor"/>
      </rPr>
      <t xml:space="preserve"> Кладовщик 2 разряд, Комплектовщик изделий и инструмента (4 разряд), Макетчик макетно-модельного проектирования (5 разряд), Старший кладовщик (3 разряд).</t>
    </r>
  </si>
  <si>
    <t>006 Ремонтно-механический  цех: Кладовщик 2 разряд, Комплектовщик изделий и инструмента (4 разряд), Макетчик макетно-модельного проектирования (5 разряд), Старший кладовщик (3 разряд).</t>
  </si>
  <si>
    <r>
      <t>006 Ремонтно-механический  цех:</t>
    </r>
    <r>
      <rPr>
        <sz val="16"/>
        <color theme="1"/>
        <rFont val="Calibri"/>
        <family val="2"/>
        <charset val="204"/>
        <scheme val="minor"/>
      </rPr>
      <t xml:space="preserve">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бюро технологической подготовки производства (БТПП), Начальник планово-распределительного бюро (ПРБ), Начальник участка  вспомогательного, Ведущий инженер по подготовке производства, Инженер по подготовке производства 2 кат, Инженер-технолог 2 кат, Водитель электро- и автотележки 3  разряд, Макетчик макетно-модельного проектирования (5 разряд), Машинист крана (крановщик) 4 разряд (муж) т с 333, Подсобный рабочий (2 разряд), Подсобный рабочий по уборке стружки (2 разряд),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Термист (4 разряд), Уборщик производственных и служебных помещений (2 разряд), Электрогазосварщик (5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 Токарь, Токарь-расточник, Фрезеровщик, Шлифовщик.</t>
    </r>
  </si>
  <si>
    <t>006 Ремонтно-механический  цех: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бюро технологической подготовки производства (БТПП), Начальник планово-распределительного бюро (ПРБ), Начальник участка  вспомогательного, Ведущий инженер по подготовке производства, Инженер по подготовке производства 2 кат, Инженер-технолог 2 кат, Водитель электро- и автотележки 3  разряд, Макетчик макетно-модельного проектирования (5 разряд), Машинист крана (крановщик) 4 разряд (муж) т с 333, Подсобный рабочий (2 разряд), Подсобный рабочий по уборке стружки (2 разряд),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Термист (4 разряд), Уборщик производственных и служебных помещений (2 разряд), Электрогазосварщик (5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 Токарь, Токарь-расточник, Фрезеровщик, Шлифовщик.</t>
  </si>
  <si>
    <r>
      <t>006 Ремонтно-механический  цех:</t>
    </r>
    <r>
      <rPr>
        <sz val="16"/>
        <color theme="1"/>
        <rFont val="Calibri"/>
        <family val="2"/>
        <charset val="204"/>
        <scheme val="minor"/>
      </rPr>
      <t xml:space="preserve">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бюро технологической подготовки производства (БТПП), Начальник планово-распределительного бюро (ПРБ), Начальник участка  вспомогательного, Ведущий инженер по подготовке производства, Инженер по подготовке производства 2 кат, Инженер-технолог 2 кат, Водитель электро- и автотележки 3  разряд, Кладовщик 2 разряд, Комплектовщик изделий и инструмента (4 разряд), Макетчик макетно-модельного проектирования (5 разряд), Машинист крана (крановщик) 4 разряд (муж) т с 333, Подсобный рабочий (2 разряд), Подсобный рабочий по уборке стружки (2 разряд),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Старший кладовщик (3 разряд), Термист (4 разряд), Уборщик производственных и служебных помещений (2 разряд), Электрогазосварщик (5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t>
    </r>
  </si>
  <si>
    <t>006 Ремонтно-механический  цех: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бюро технологической подготовки производства (БТПП), Начальник планово-распределительного бюро (ПРБ), Начальник участка  вспомогательного, Ведущий инженер по подготовке производства, Инженер по подготовке производства 2 кат, Инженер-технолог 2 кат, Водитель электро- и автотележки 3  разряд, Кладовщик 2 разряд, Комплектовщик изделий и инструмента (4 разряд), Макетчик макетно-модельного проектирования (5 разряд), Машинист крана (крановщик) 4 разряд (муж) т с 333, Подсобный рабочий (2 разряд), Подсобный рабочий по уборке стружки (2 разряд),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Старший кладовщик (3 разряд), Термист (4 разряд), Уборщик производственных и служебных помещений (2 разряд), Электрогазосварщик (5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t>
  </si>
  <si>
    <r>
      <t>006 Ремонтно-механический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ремонту и обслуживанию оборудования,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 Начальник цеха, Водитель электро- и автотележки 3  разряд, Макетчик макетно-модельного проектирования (5 разряд), Машинист крана (крановщик) 4 разряд (муж) т с 333,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Сторож (вахтер) 2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 Токарь, Токарь-расточник, Фрезеровщик, Шлифовщик.</t>
    </r>
  </si>
  <si>
    <t>006 Ремонтно-механический  цех: Заместитель начальника цеха (по подготовке  производства), Заместитель начальника цеха по ремонту и обслуживанию оборудования,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 Начальник цеха, Водитель электро- и автотележки 3  разряд, Макетчик макетно-модельного проектирования (5 разряд), Машинист крана (крановщик) 4 разряд (муж) т с 333,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Сторож (вахтер) 2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 Токарь, Токарь-расточник, Фрезеровщик, Шлифовщик.</t>
  </si>
  <si>
    <r>
      <t>006 Ремонтно-механический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ремонту и обслуживанию оборудования,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бюро технологической подготовки производства (БТПП), Начальник планово-распределительного бюро (ПРБ), Начальник участка  вспомогательного, Начальник цеха, Ведущий инженер по подготовке производства, Инженер по подготовке производства 2 кат, Инженер-технолог 2 кат, Водитель электро- и автотележки 3  разряд, Кладовщик 2 разряд, Комплектовщик изделий и инструмента (4 разряд), Макетчик макетно-модельного проектирования (5 разряд), Машинист крана (крановщик) 4 разряд (муж) т с 333,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Старший кладовщик (3 разряд), Сторож (вахтер) 2 разряд, Термист (4 разряд), Электрогазосварщик (5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t>
    </r>
  </si>
  <si>
    <t>006 Ремонтно-механический  цех: Заместитель начальника цеха (по подготовке  производства), Заместитель начальника цеха по ремонту и обслуживанию оборудования,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бюро технологической подготовки производства (БТПП), Начальник планово-распределительного бюро (ПРБ), Начальник участка  вспомогательного, Начальник цеха, Ведущий инженер по подготовке производства, Инженер по подготовке производства 2 кат, Инженер-технолог 2 кат, Водитель электро- и автотележки 3  разряд, Кладовщик 2 разряд, Комплектовщик изделий и инструмента (4 разряд), Макетчик макетно-модельного проектирования (5 разряд), Машинист крана (крановщик) 4 разряд (муж) т с 333,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Старший кладовщик (3 разряд), Сторож (вахтер) 2 разряд, Термист (4 разряд), Электрогазосварщик (5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t>
  </si>
  <si>
    <r>
      <t>006 Ремонтно-механический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ремонту и обслуживанию оборудования, Начальник цеха.</t>
    </r>
  </si>
  <si>
    <t>006 Ремонтно-механический  цех: Заместитель начальника цеха (по подготовке  производства), Заместитель начальника цеха по ремонту и обслуживанию оборудования, Начальник цеха.</t>
  </si>
  <si>
    <r>
      <t>006 Ремонтно-механический  цех:</t>
    </r>
    <r>
      <rPr>
        <sz val="16"/>
        <color theme="1"/>
        <rFont val="Calibri"/>
        <family val="2"/>
        <charset val="204"/>
        <scheme val="minor"/>
      </rPr>
      <t xml:space="preserve"> Термист (4 разряд), Электрогазосварщик (5 разряд).</t>
    </r>
  </si>
  <si>
    <t>006 Ремонтно-механический  цех: Термист (4 разряд), Электрогазосварщик (5 разряд).</t>
  </si>
  <si>
    <r>
      <t>006 Ремонтно-механический  цех:</t>
    </r>
    <r>
      <rPr>
        <sz val="16"/>
        <color theme="1"/>
        <rFont val="Calibri"/>
        <family val="2"/>
        <charset val="204"/>
        <scheme val="minor"/>
      </rPr>
      <t xml:space="preserve">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 Электрогазосварщик (5 разряд).</t>
    </r>
  </si>
  <si>
    <t>006 Ремонтно-механический  цех: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 Электрогазосварщик (5 разряд).</t>
  </si>
  <si>
    <r>
      <t>006 Ремонтно-механический  цех:</t>
    </r>
    <r>
      <rPr>
        <sz val="16"/>
        <color theme="1"/>
        <rFont val="Calibri"/>
        <family val="2"/>
        <charset val="204"/>
        <scheme val="minor"/>
      </rPr>
      <t xml:space="preserve"> Подсобный рабочий (2 разряд), Подсобный рабочий по уборке стружки (2 разряд),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Сторож (вахтер) 2 разряд, Уборщик производственных и служебных помещений (2 разряд), Электрогазосварщик (5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t>
    </r>
  </si>
  <si>
    <t>006 Ремонтно-механический  цех: Подсобный рабочий (2 разряд), Подсобный рабочий по уборке стружки (2 разряд),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Сторож (вахтер) 2 разряд, Уборщик производственных и служебных помещений (2 разряд), Электрогазосварщик (5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t>
  </si>
  <si>
    <t>Сжиженные кислород, пропан-бутан, углекислота, азот</t>
  </si>
  <si>
    <t>Тм09</t>
  </si>
  <si>
    <t>опасность от воздействия на незащищенные участки тела материалов, жидкостей или газов, имеющих низкую температуру</t>
  </si>
  <si>
    <t>1. Соблюдение техники безопасности и выполнение работ безопасным способом.
2. Использование СИЗ для защиты от жидкостей и газов с низкими температурами.
3. Соблюдение технологии при выполнении работ.
4. Содержание газового хозяйства - трубопроводов, запорной арматуры и т.д. в исправном и безопасном состоянии.</t>
  </si>
  <si>
    <t xml:space="preserve">        Сварочное оборудование, машины тепловой и плазменной резки металла,  ручные резаки, переносные газорезательные машины</t>
  </si>
  <si>
    <t>Тм08</t>
  </si>
  <si>
    <t>ожог роговицы глаза</t>
  </si>
  <si>
    <t>1. Использование СИЗ органов зрения.
2. Соблюдение техники безопасности при выполнении работ.</t>
  </si>
  <si>
    <r>
      <t>006 Ремонтно-механический  цех:</t>
    </r>
    <r>
      <rPr>
        <sz val="16"/>
        <color theme="1"/>
        <rFont val="Calibri"/>
        <family val="2"/>
        <charset val="204"/>
        <scheme val="minor"/>
      </rPr>
      <t xml:space="preserve"> Термист (4 разряд).</t>
    </r>
  </si>
  <si>
    <t>006 Ремонтно-механический  цех: Термист (4 разряд).</t>
  </si>
  <si>
    <t>Термообработка</t>
  </si>
  <si>
    <t>Тм06</t>
  </si>
  <si>
    <t>опасность теплового удара при длительном нахождении вблизи открытого пламени</t>
  </si>
  <si>
    <t>1. Обеспечение проветривания в местах работ.
2. Кондиционирование воздуха в местах выполенения работ, где это технологически возможно.
3. Применение экранирующих СИЗ.</t>
  </si>
  <si>
    <r>
      <t>006 Ремонтно-механический  цех:</t>
    </r>
    <r>
      <rPr>
        <sz val="16"/>
        <color theme="1"/>
        <rFont val="Calibri"/>
        <family val="2"/>
        <charset val="204"/>
        <scheme val="minor"/>
      </rPr>
      <t xml:space="preserve"> Макетчик макетно-модельного проектирования (5 разряд), Термист (4 разряд).</t>
    </r>
  </si>
  <si>
    <t>006 Ремонтно-механический  цех: Макетчик макетно-модельного проектирования (5 разряд), Термист (4 разряд).</t>
  </si>
  <si>
    <t>1. Обеспечение проветривания помещений. Соблюдение режима труда и отдыха в летнее время
2. Кондиционирование воздуха в местах выполенения работ, где это технологически возможно.
3. Введение дополнительных перерывов в летнее время.</t>
  </si>
  <si>
    <r>
      <t>006 Ремонтно-механический  цех:</t>
    </r>
    <r>
      <rPr>
        <sz val="16"/>
        <color theme="1"/>
        <rFont val="Calibri"/>
        <family val="2"/>
        <charset val="204"/>
        <scheme val="minor"/>
      </rPr>
      <t xml:space="preserve">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t>
    </r>
  </si>
  <si>
    <t>006 Ремонтно-механический  цех: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t>
  </si>
  <si>
    <t>Ветер в прибрежной зоне</t>
  </si>
  <si>
    <t>Мк04</t>
  </si>
  <si>
    <t>риск падения с высоты в следствие потери равновесия из-за воздействия ветра с большой скоростью</t>
  </si>
  <si>
    <t>1. Установка и содержание в исправном состоянии перил, поручней и ограждений в прибрежной зоне и на строящихся объектах.
2. Информирование работников о повышенной скорости ветра в местах выполнения работ.
3. Перемещение по безопасному маршруту.</t>
  </si>
  <si>
    <t>Кс02</t>
  </si>
  <si>
    <t>опасность недостатка кислорода из-за вытеснения его другими газами или жидкостями;</t>
  </si>
  <si>
    <r>
      <t>006 Ремонтно-механический  цех:</t>
    </r>
    <r>
      <rPr>
        <sz val="16"/>
        <color theme="1"/>
        <rFont val="Calibri"/>
        <family val="2"/>
        <charset val="204"/>
        <scheme val="minor"/>
      </rPr>
      <t xml:space="preserve"> Кладовщик 2 разряд, Комплектовщик изделий и инструмента (4 разряд), Макетчик макетно-модельного проектирования (5 разряд), Старший кладовщик (3 разряд), Термист (4 разряд).</t>
    </r>
  </si>
  <si>
    <t>006 Ремонтно-механический  цех: Кладовщик 2 разряд, Комплектовщик изделий и инструмента (4 разряд), Макетчик макетно-модельного проектирования (5 разряд), Старший кладовщик (3 разряд), Термист (4 разряд).</t>
  </si>
  <si>
    <r>
      <t>006 Ремонтно-механический  цех:</t>
    </r>
    <r>
      <rPr>
        <sz val="16"/>
        <color theme="1"/>
        <rFont val="Calibri"/>
        <family val="2"/>
        <charset val="204"/>
        <scheme val="minor"/>
      </rPr>
      <t xml:space="preserve"> Электромонтер по ремонту обмоток и изоляции электрооборудования (5 разряд), Электромонтер по ремонту обмоток и изоляции электрооборудования (6 разряд).</t>
    </r>
  </si>
  <si>
    <t>006 Ремонтно-механический  цех: Электромонтер по ремонту обмоток и изоляции электрооборудования (5 разряд), Электромонтер по ремонту обмоток и изоляции электрооборудования (6 разряд).</t>
  </si>
  <si>
    <r>
      <t>006 Ремонтно-механический  цех:</t>
    </r>
    <r>
      <rPr>
        <sz val="16"/>
        <color theme="1"/>
        <rFont val="Calibri"/>
        <family val="2"/>
        <charset val="204"/>
        <scheme val="minor"/>
      </rPr>
      <t xml:space="preserve">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Термист (4 разряд).</t>
    </r>
  </si>
  <si>
    <t>006 Ремонтно-механический  цех: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Термист (4 разряд).</t>
  </si>
  <si>
    <r>
      <t>006 Ремонтно-механический  цех:</t>
    </r>
    <r>
      <rPr>
        <sz val="16"/>
        <color theme="1"/>
        <rFont val="Calibri"/>
        <family val="2"/>
        <charset val="204"/>
        <scheme val="minor"/>
      </rPr>
      <t xml:space="preserve"> Кладовщик 2 разряд, Комплектовщик изделий и инструмента (4 разряд), Старший кладовщик (3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t>
    </r>
  </si>
  <si>
    <t>006 Ремонтно-механический  цех: Кладовщик 2 разряд, Комплектовщик изделий и инструмента (4 разряд), Старший кладовщик (3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t>
  </si>
  <si>
    <t>Обезжиривающие вещества</t>
  </si>
  <si>
    <t>Хф06</t>
  </si>
  <si>
    <t>опасность воздействия на кожные покровы чистящих и обезжиривающих веществ</t>
  </si>
  <si>
    <t>Информировать работника о риске. Применение защитных СИЗ</t>
  </si>
  <si>
    <r>
      <t>006 Ремонтно-механический  цех:</t>
    </r>
    <r>
      <rPr>
        <sz val="16"/>
        <color theme="1"/>
        <rFont val="Calibri"/>
        <family val="2"/>
        <charset val="204"/>
        <scheme val="minor"/>
      </rPr>
      <t xml:space="preserve">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 Водитель электро- и автотележки 3  разряд, Кладовщик 2 разряд, Комплектовщик изделий и инструмента (4 разряд), Макетчик макетно-модельного проектирования (5 разряд), Подсобный рабочий (2 разряд), Подсобный рабочий по уборке стружки (2 разряд),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Старший кладовщик (3 разряд), Сторож (вахтер) 2 разряд, Термист (4 разряд), Уборщик производственных и служебных помещений (2 разряд), Электрогазосварщик (5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 Токарь, Токарь-расточник, Фрезеровщик, Шлифовщик.</t>
    </r>
  </si>
  <si>
    <t>006 Ремонтно-механический  цех: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 Водитель электро- и автотележки 3  разряд, Кладовщик 2 разряд, Комплектовщик изделий и инструмента (4 разряд), Макетчик макетно-модельного проектирования (5 разряд), Подсобный рабочий (2 разряд), Подсобный рабочий по уборке стружки (2 разряд),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Старший кладовщик (3 разряд), Сторож (вахтер) 2 разряд, Термист (4 разряд), Уборщик производственных и служебных помещений (2 разряд), Электрогазосварщик (5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 Токарь, Токарь-расточник, Фрезеровщик, Шлифовщик.</t>
  </si>
  <si>
    <r>
      <t>006 Ремонтно-механический  цех:</t>
    </r>
    <r>
      <rPr>
        <sz val="16"/>
        <color theme="1"/>
        <rFont val="Calibri"/>
        <family val="2"/>
        <charset val="204"/>
        <scheme val="minor"/>
      </rPr>
      <t xml:space="preserve"> Подсобный рабочий (2 разряд), Подсобный рабочий по уборке стружки (2 разряд), Уборщик производственных и служебных помещений (2 разряд).</t>
    </r>
  </si>
  <si>
    <t>006 Ремонтно-механический  цех: Подсобный рабочий (2 разряд), Подсобный рабочий по уборке стружки (2 разряд), Уборщик производственных и служебных помещений (2 разряд).</t>
  </si>
  <si>
    <t>1. Использование СИЗ кожи и защитных кремов</t>
  </si>
  <si>
    <r>
      <t>006 Ремонтно-механический  цех:</t>
    </r>
    <r>
      <rPr>
        <sz val="16"/>
        <color theme="1"/>
        <rFont val="Calibri"/>
        <family val="2"/>
        <charset val="204"/>
        <scheme val="minor"/>
      </rPr>
      <t xml:space="preserve">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 Макетчик макетно-модельного проектирования (5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t>
    </r>
  </si>
  <si>
    <t>006 Ремонтно-механический  цех: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 Макетчик макетно-модельного проектирования (5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t>
  </si>
  <si>
    <t>Аф04</t>
  </si>
  <si>
    <t>опасность, связанная с выбросом пыли;</t>
  </si>
  <si>
    <t>1. Использование СИЗ органов слуха, зрения, дыхания.
2. Использование спецодежды повышенной прочности при работе в местах, где есть такой риск.</t>
  </si>
  <si>
    <r>
      <t>006 Ремонтно-механический  цех:</t>
    </r>
    <r>
      <rPr>
        <sz val="16"/>
        <color theme="1"/>
        <rFont val="Calibri"/>
        <family val="2"/>
        <charset val="204"/>
        <scheme val="minor"/>
      </rPr>
      <t xml:space="preserve">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Термист (4 разряд).</t>
    </r>
  </si>
  <si>
    <t>006 Ремонтно-механический  цех: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Термист (4 разряд).</t>
  </si>
  <si>
    <r>
      <t>006 Ремонтно-механический  цех:</t>
    </r>
    <r>
      <rPr>
        <sz val="16"/>
        <color theme="1"/>
        <rFont val="Calibri"/>
        <family val="2"/>
        <charset val="204"/>
        <scheme val="minor"/>
      </rPr>
      <t xml:space="preserve"> Макетчик макетно-модельного проектирования (5 разряд).</t>
    </r>
  </si>
  <si>
    <t>006 Ремонтно-механический  цех: Макетчик макетно-модельного проектирования (5 разряд).</t>
  </si>
  <si>
    <r>
      <t>006 Ремонтно-механический  цех:</t>
    </r>
    <r>
      <rPr>
        <sz val="16"/>
        <color theme="1"/>
        <rFont val="Calibri"/>
        <family val="2"/>
        <charset val="204"/>
        <scheme val="minor"/>
      </rPr>
      <t xml:space="preserve"> Водитель электро- и автотележки 3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t>
    </r>
  </si>
  <si>
    <t>006 Ремонтно-механический  цех: Водитель электро- и автотележки 3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t>
  </si>
  <si>
    <r>
      <t>006 Ремонтно-механический  цех:</t>
    </r>
    <r>
      <rPr>
        <sz val="16"/>
        <color theme="1"/>
        <rFont val="Calibri"/>
        <family val="2"/>
        <charset val="204"/>
        <scheme val="minor"/>
      </rPr>
      <t xml:space="preserve"> Кладовщик 2 разряд, Комплектовщик изделий и инструмента (4 разряд), Макетчик макетно-модельного проектирования (5 разряд), Старший кладовщик (3 разряд), Термист (4 разряд), Электрогазосварщик (5 разряд).</t>
    </r>
  </si>
  <si>
    <t>006 Ремонтно-механический  цех: Кладовщик 2 разряд, Комплектовщик изделий и инструмента (4 разряд), Макетчик макетно-модельного проектирования (5 разряд), Старший кладовщик (3 разряд), Термист (4 разряд), Электрогазосварщик (5 разряд).</t>
  </si>
  <si>
    <r>
      <t>006 Ремонтно-механический  цех:</t>
    </r>
    <r>
      <rPr>
        <sz val="16"/>
        <color theme="1"/>
        <rFont val="Calibri"/>
        <family val="2"/>
        <charset val="204"/>
        <scheme val="minor"/>
      </rPr>
      <t xml:space="preserve"> Водитель электро- и автотележки 3  разряд, Макетчик макетно-модельного проектирования (5 разряд), Подсобный рабочий (2 разряд), Подсобный рабочий по уборке стружки (2 разряд), Уборщик производственных и служебных помещений (2 разряд), Токарь, Токарь-расточник, Фрезеровщик, Шлифовщик.</t>
    </r>
  </si>
  <si>
    <t>006 Ремонтно-механический  цех: Водитель электро- и автотележки 3  разряд, Макетчик макетно-модельного проектирования (5 разряд), Подсобный рабочий (2 разряд), Подсобный рабочий по уборке стружки (2 разряд), Уборщик производственных и служебных помещений (2 разряд), Токарь, Токарь-расточник, Фрезеровщик, Шлифовщик.</t>
  </si>
  <si>
    <r>
      <t>006 Ремонтно-механический  цех:</t>
    </r>
    <r>
      <rPr>
        <sz val="16"/>
        <color theme="1"/>
        <rFont val="Calibri"/>
        <family val="2"/>
        <charset val="204"/>
        <scheme val="minor"/>
      </rPr>
      <t xml:space="preserve"> Заместитель начальника цеха (по подготовке  производства), Начальник бюро технологической подготовки производства (БТПП), Начальник планово-распределительного бюро (ПРБ), Ведущий инженер по подготовке производства, Инженер по подготовке производства 2 кат, Инженер-технолог 2 кат, Водитель электро- и автотележки 3  разряд, Макетчик макетно-модельного проектирования (5 разряд), Подсобный рабочий (2 разряд), Подсобный рабочий по уборке стружки (2 разряд), Уборщик производственных и служебных помещений (2 разряд).</t>
    </r>
  </si>
  <si>
    <t>006 Ремонтно-механический  цех: Заместитель начальника цеха (по подготовке  производства), Начальник бюро технологической подготовки производства (БТПП), Начальник планово-распределительного бюро (ПРБ), Ведущий инженер по подготовке производства, Инженер по подготовке производства 2 кат, Инженер-технолог 2 кат, Водитель электро- и автотележки 3  разряд, Макетчик макетно-модельного проектирования (5 разряд), Подсобный рабочий (2 разряд), Подсобный рабочий по уборке стружки (2 разряд), Уборщик производственных и служебных помещений (2 разряд).</t>
  </si>
  <si>
    <r>
      <t>006 Ремонтно-механический  цех:</t>
    </r>
    <r>
      <rPr>
        <sz val="16"/>
        <color theme="1"/>
        <rFont val="Calibri"/>
        <family val="2"/>
        <charset val="204"/>
        <scheme val="minor"/>
      </rPr>
      <t xml:space="preserve"> Токарь, Токарь-расточник, Фрезеровщик, Шлифовщик.</t>
    </r>
  </si>
  <si>
    <t>006 Ремонтно-механический  цех: Токарь, Токарь-расточник, Фрезеровщик, Шлифовщик.</t>
  </si>
  <si>
    <t>Тп05</t>
  </si>
  <si>
    <t>опасность вредных для здоровья поз, связанных с чрезмерным напряжением тела;</t>
  </si>
  <si>
    <r>
      <t>006 Ремонтно-механический  цех:</t>
    </r>
    <r>
      <rPr>
        <sz val="16"/>
        <color theme="1"/>
        <rFont val="Calibri"/>
        <family val="2"/>
        <charset val="204"/>
        <scheme val="minor"/>
      </rPr>
      <t xml:space="preserve">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Термист (4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t>
    </r>
  </si>
  <si>
    <t>006 Ремонтно-механический  цех: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Термист (4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t>
  </si>
  <si>
    <t>Тяжёлые узлы и детали машин</t>
  </si>
  <si>
    <t>Тп06</t>
  </si>
  <si>
    <t>опасность физических перегрузок от периодического поднятия тяжелых узлов и деталей машин;</t>
  </si>
  <si>
    <r>
      <t>006 Ремонтно-механический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ремонту и обслуживанию оборудования,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t>
    </r>
  </si>
  <si>
    <t>006 Ремонтно-механический  цех: Заместитель начальника цеха (по подготовке  производства), Заместитель начальника цеха по ремонту и обслуживанию оборудования,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t>
  </si>
  <si>
    <t>Психические нагрузки, стрессы</t>
  </si>
  <si>
    <t>Тп07</t>
  </si>
  <si>
    <t>опасность психических нагрузок, стрессов;</t>
  </si>
  <si>
    <r>
      <t>006 Ремонтно-механический  цех:</t>
    </r>
    <r>
      <rPr>
        <sz val="16"/>
        <color theme="1"/>
        <rFont val="Calibri"/>
        <family val="2"/>
        <charset val="204"/>
        <scheme val="minor"/>
      </rPr>
      <t xml:space="preserve"> Заместитель начальника цеха (по подготовке  производства), Начальник бюро технологической подготовки производства (БТПП), Начальник планово-распределительного бюро (ПРБ), Ведущий инженер по подготовке производства, Инженер по подготовке производства 2 кат, Инженер-технолог 2 кат, Водитель электро- и автотележки 3  разряд, Макетчик макетно-модельного проектирования (5 разряд), Электрогазосварщик (5 разряд), Токарь, Токарь-расточник, Фрезеровщик, Шлифовщик.</t>
    </r>
  </si>
  <si>
    <t>006 Ремонтно-механический  цех: Заместитель начальника цеха (по подготовке  производства), Начальник бюро технологической подготовки производства (БТПП), Начальник планово-распределительного бюро (ПРБ), Ведущий инженер по подготовке производства, Инженер по подготовке производства 2 кат, Инженер-технолог 2 кат, Водитель электро- и автотележки 3  разряд, Макетчик макетно-модельного проектирования (5 разряд), Электрогазосварщик (5 разряд), Токарь, Токарь-расточник, Фрезеровщик, Шлифовщик.</t>
  </si>
  <si>
    <r>
      <t>006 Ремонтно-механический  цех:</t>
    </r>
    <r>
      <rPr>
        <sz val="16"/>
        <color theme="1"/>
        <rFont val="Calibri"/>
        <family val="2"/>
        <charset val="204"/>
        <scheme val="minor"/>
      </rPr>
      <t xml:space="preserve">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 Токарь, Токарь-расточник, Фрезеровщик, Шлифовщик.</t>
    </r>
  </si>
  <si>
    <t>006 Ремонтно-механический  цех: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 Токарь, Токарь-расточник, Фрезеровщик, Шлифовщик.</t>
  </si>
  <si>
    <r>
      <t>006 Ремонтно-механический  цех:</t>
    </r>
    <r>
      <rPr>
        <sz val="16"/>
        <color theme="1"/>
        <rFont val="Calibri"/>
        <family val="2"/>
        <charset val="204"/>
        <scheme val="minor"/>
      </rPr>
      <t xml:space="preserve"> Водитель электро- и автотележки 3  разряд, Машинист крана (крановщик) 4 разряд (муж) т с 333,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t>
    </r>
  </si>
  <si>
    <t>006 Ремонтно-механический  цех: Водитель электро- и автотележки 3  разряд, Машинист крана (крановщик) 4 разряд (муж) т с 333,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t>
  </si>
  <si>
    <r>
      <t>006 Ремонтно-механический  цех:</t>
    </r>
    <r>
      <rPr>
        <sz val="16"/>
        <color theme="1"/>
        <rFont val="Calibri"/>
        <family val="2"/>
        <charset val="204"/>
        <scheme val="minor"/>
      </rPr>
      <t xml:space="preserve"> Кладовщик 2 разряд, Комплектовщик изделий и инструмента (4 разряд), Макетчик макетно-модельного проектирования (5 разряд),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Старший кладовщик (3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t>
    </r>
  </si>
  <si>
    <t>006 Ремонтно-механический  цех: Кладовщик 2 разряд, Комплектовщик изделий и инструмента (4 разряд), Макетчик макетно-модельного проектирования (5 разряд),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Старший кладовщик (3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t>
  </si>
  <si>
    <r>
      <t>006 Ремонтно-механический  цех:</t>
    </r>
    <r>
      <rPr>
        <sz val="16"/>
        <color theme="1"/>
        <rFont val="Calibri"/>
        <family val="2"/>
        <charset val="204"/>
        <scheme val="minor"/>
      </rPr>
      <t xml:space="preserve"> Машинист крана (крановщик) 4 разряд (муж) т с 333, Термист (4 разряд).</t>
    </r>
  </si>
  <si>
    <t>006 Ремонтно-механический  цех: Машинист крана (крановщик) 4 разряд (муж) т с 333, Термист (4 разряд).</t>
  </si>
  <si>
    <r>
      <t>006 Ремонтно-механический  цех:</t>
    </r>
    <r>
      <rPr>
        <sz val="16"/>
        <color theme="1"/>
        <rFont val="Calibri"/>
        <family val="2"/>
        <charset val="204"/>
        <scheme val="minor"/>
      </rPr>
      <t xml:space="preserve"> Начальник бюро технологической подготовки производства (БТПП), Начальник планово-распределительного бюро (ПРБ), Ведущий инженер по подготовке производства, Инженер по подготовке производства 2 кат, Инженер-технолог 2 кат, Кладовщик 2 разряд, Комплектовщик изделий и инструмента (4 разряд), Макетчик макетно-модельного проектирования (5 разряд), Старший кладовщик (3 разряд), Электрогазосварщик (5 разряд), Токарь, Токарь-расточник, Фрезеровщик, Шлифовщик.</t>
    </r>
  </si>
  <si>
    <t>006 Ремонтно-механический  цех: Начальник бюро технологической подготовки производства (БТПП), Начальник планово-распределительного бюро (ПРБ), Ведущий инженер по подготовке производства, Инженер по подготовке производства 2 кат, Инженер-технолог 2 кат, Кладовщик 2 разряд, Комплектовщик изделий и инструмента (4 разряд), Макетчик макетно-модельного проектирования (5 разряд), Старший кладовщик (3 разряд), Электрогазосварщик (5 разряд), Токарь, Токарь-расточник, Фрезеровщик, Шлифовщик.</t>
  </si>
  <si>
    <t>Ни02</t>
  </si>
  <si>
    <t>опасность, связанная с воздействием электростатического поля;</t>
  </si>
  <si>
    <t>Животные (собаки, кошки, крысы и т.п.)</t>
  </si>
  <si>
    <t>Жв01</t>
  </si>
  <si>
    <t>опасность укуса;</t>
  </si>
  <si>
    <t>1. Избегать мест скопления бродячих животных.
2. Установка стационарных отпугивателей животных на территории и в местах выполнения работ.
3. Проведение мероприятий по стерилизации бродячих животных.</t>
  </si>
  <si>
    <r>
      <t>006 Ремонтно-механический  цех:</t>
    </r>
    <r>
      <rPr>
        <sz val="16"/>
        <color theme="1"/>
        <rFont val="Calibri"/>
        <family val="2"/>
        <charset val="204"/>
        <scheme val="minor"/>
      </rPr>
      <t xml:space="preserve">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 Макетчик макетно-модельного проектирования (5 разряд),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Электрогазосварщик (5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t>
    </r>
  </si>
  <si>
    <t>006 Ремонтно-механический  цех: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участка  вспомогательного, Макетчик макетно-модельного проектирования (5 разряд),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Электрогазосварщик (5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t>
  </si>
  <si>
    <t>Работы на высоте</t>
  </si>
  <si>
    <t>Рм02</t>
  </si>
  <si>
    <t>опасность при выполнении альпинистских работ;</t>
  </si>
  <si>
    <t>1. Использование, содержание в исправном состоянии страховочных привязей.
2. Соблюдение правил безопасности при выполнении работ на высоте.
3. Использование СИЗ.</t>
  </si>
  <si>
    <r>
      <t>006 Ремонтно-механический  цех:</t>
    </r>
    <r>
      <rPr>
        <sz val="16"/>
        <color theme="1"/>
        <rFont val="Calibri"/>
        <family val="2"/>
        <charset val="204"/>
        <scheme val="minor"/>
      </rPr>
      <t xml:space="preserve"> Сторож (вахтер) 2 разряд.</t>
    </r>
  </si>
  <si>
    <t>006 Ремонтно-механический  цех: Сторож (вахтер) 2 разряд.</t>
  </si>
  <si>
    <t>Крыши с большим углом наклона</t>
  </si>
  <si>
    <t>Рм03</t>
  </si>
  <si>
    <t>опасность выполнения кровельных работ на крышах, имеющих большой угол наклона рабочей поверхности</t>
  </si>
  <si>
    <r>
      <t>006 Ремонтно-механический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ремонту и обслуживанию оборудования, Начальник цеха, Кладовщик 2 разряд, Комплектовщик изделий и инструмента (4 разряд), Старший кладовщик (3 разряд).</t>
    </r>
  </si>
  <si>
    <t>006 Ремонтно-механический  цех: Заместитель начальника цеха (по подготовке  производства), Заместитель начальника цеха по ремонту и обслуживанию оборудования, Начальник цеха, Кладовщик 2 разряд, Комплектовщик изделий и инструмента (4 разряд), Старший кладовщик (3 разряд).</t>
  </si>
  <si>
    <r>
      <t>006 Ремонтно-механический  цех:</t>
    </r>
    <r>
      <rPr>
        <sz val="16"/>
        <color theme="1"/>
        <rFont val="Calibri"/>
        <family val="2"/>
        <charset val="204"/>
        <scheme val="minor"/>
      </rPr>
      <t xml:space="preserve"> Подсобный рабочий (2 разряд), Подсобный рабочий по уборке стружки (2 разряд), Уборщик производственных и служебных помещений (2 разряд), Электрогазосварщик (5 разряд).</t>
    </r>
  </si>
  <si>
    <t>006 Ремонтно-механический  цех: Подсобный рабочий (2 разряд), Подсобный рабочий по уборке стружки (2 разряд), Уборщик производственных и служебных помещений (2 разряд), Электрогазосварщик (5 разряд).</t>
  </si>
  <si>
    <r>
      <t>006 Ремонтно-механический  цех:</t>
    </r>
    <r>
      <rPr>
        <sz val="16"/>
        <color theme="1"/>
        <rFont val="Calibri"/>
        <family val="2"/>
        <charset val="204"/>
        <scheme val="minor"/>
      </rPr>
      <t xml:space="preserve"> Макетчик макетно-модельного проектирования (5 разряд), Машинист крана (крановщик) 4 разряд (муж) т с 333,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Термист (4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 Токарь, Токарь-расточник, Фрезеровщик, Шлифовщик.</t>
    </r>
  </si>
  <si>
    <t>006 Ремонтно-механический  цех: Макетчик макетно-модельного проектирования (5 разряд), Машинист крана (крановщик) 4 разряд (муж) т с 333,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Термист (4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 Токарь, Токарь-расточник, Фрезеровщик, Шлифовщик.</t>
  </si>
  <si>
    <t>Отсутствие перечня возможных аварий</t>
  </si>
  <si>
    <t>Ор03</t>
  </si>
  <si>
    <t>опасность, связанная с отсутствием на рабочем месте перечня возможных аварий;</t>
  </si>
  <si>
    <t>1. Разработка соответствующего перечня.</t>
  </si>
  <si>
    <r>
      <t>006 Ремонтно-механический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ремонту и обслуживанию оборудования,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бюро технологической подготовки производства (БТПП), Начальник планово-распределительного бюро (ПРБ), Начальник участка  вспомогательного, Начальник цеха, Ведущий инженер по подготовке производства, Инженер по подготовке производства 2 кат, Инженер-технолог 2 кат, Водитель электро- и автотележки 3  разряд, Макетчик макетно-модельного проектирования (5 разряд), Машинист крана (крановщик) 4 разряд (муж) т с 333, Подсобный рабочий (2 разряд), Подсобный рабочий по уборке стружки (2 разряд), Сторож (вахтер) 2 разряд, Уборщик производственных и служебных помещений (2 разряд), Токарь, Токарь-расточник, Фрезеровщик, Шлифовщик.</t>
    </r>
  </si>
  <si>
    <t>006 Ремонтно-механический  цех: Заместитель начальника цеха (по подготовке  производства), Заместитель начальника цеха по ремонту и обслуживанию оборудования,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бюро технологической подготовки производства (БТПП), Начальник планово-распределительного бюро (ПРБ), Начальник участка  вспомогательного, Начальник цеха, Ведущий инженер по подготовке производства, Инженер по подготовке производства 2 кат, Инженер-технолог 2 кат, Водитель электро- и автотележки 3  разряд, Макетчик макетно-модельного проектирования (5 разряд), Машинист крана (крановщик) 4 разряд (муж) т с 333, Подсобный рабочий (2 разряд), Подсобный рабочий по уборке стружки (2 разряд), Сторож (вахтер) 2 разряд, Уборщик производственных и служебных помещений (2 разряд), Токарь, Токарь-расточник, Фрезеровщик, Шлифовщик.</t>
  </si>
  <si>
    <t xml:space="preserve">Отсутствие соответствующего обучения по вопросам охраны труда и промышленной безопасности, стажировок </t>
  </si>
  <si>
    <t>Ор06</t>
  </si>
  <si>
    <t>опасность, связанная с допуском работников, не прошедших подготовку по охране труда;</t>
  </si>
  <si>
    <t>1. Разработка методологии обучения и проверки знаний по вопросам охраны труда при первичном приеме работников, а также при периодической проверке таких знаний.</t>
  </si>
  <si>
    <r>
      <t>006 Ремонтно-механический  цех:</t>
    </r>
    <r>
      <rPr>
        <sz val="16"/>
        <color theme="1"/>
        <rFont val="Calibri"/>
        <family val="2"/>
        <charset val="204"/>
        <scheme val="minor"/>
      </rPr>
      <t xml:space="preserve"> Макетчик макетно-модельного проектирования (5 разряд), Подсобный рабочий (2 разряд), Подсобный рабочий по уборке стружки (2 разряд),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Термист (4 разряд), Электрогазосварщик (5 разряд).</t>
    </r>
  </si>
  <si>
    <t>006 Ремонтно-механический  цех: Макетчик макетно-модельного проектирования (5 разряд), Подсобный рабочий (2 разряд), Подсобный рабочий по уборке стружки (2 разряд),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Термист (4 разряд), Электрогазосварщик (5 разряд).</t>
  </si>
  <si>
    <r>
      <t>006 Ремонтно-механический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ремонту и обслуживанию оборудования, Начальник цеха, Макетчик макетно-модельного проектирования (5 разряд), Подсобный рабочий (2 разряд), Подсобный рабочий по уборке стружки (2 разряд), Сторож (вахтер) 2 разряд, Термист (4 разряд), Уборщик производственных и служебных помещений (2 разряд).</t>
    </r>
  </si>
  <si>
    <t>006 Ремонтно-механический  цех: Заместитель начальника цеха (по подготовке  производства), Заместитель начальника цеха по ремонту и обслуживанию оборудования, Начальник цеха, Макетчик макетно-модельного проектирования (5 разряд), Подсобный рабочий (2 разряд), Подсобный рабочий по уборке стружки (2 разряд), Сторож (вахтер) 2 разряд, Термист (4 разряд), Уборщик производственных и служебных помещений (2 разряд).</t>
  </si>
  <si>
    <r>
      <t>006 Ремонтно-механический  цех:</t>
    </r>
    <r>
      <rPr>
        <sz val="16"/>
        <color theme="1"/>
        <rFont val="Calibri"/>
        <family val="2"/>
        <charset val="204"/>
        <scheme val="minor"/>
      </rPr>
      <t xml:space="preserve"> Водитель электро- и автотележки 3  разряд.</t>
    </r>
  </si>
  <si>
    <t>006 Ремонтно-механический  цех: Водитель электро- и автотележки 3  разряд.</t>
  </si>
  <si>
    <t>Тр03</t>
  </si>
  <si>
    <t>опасность раздавливания человека, находящегося между двумя сближающимися транспортными средствами;</t>
  </si>
  <si>
    <r>
      <t>006 Ремонтно-механический  цех:</t>
    </r>
    <r>
      <rPr>
        <sz val="16"/>
        <color theme="1"/>
        <rFont val="Calibri"/>
        <family val="2"/>
        <charset val="204"/>
        <scheme val="minor"/>
      </rPr>
      <t xml:space="preserve"> Кладовщик 2 разряд, Комплектовщик изделий и инструмента (4 разряд), Старший кладовщик (3 разряд).</t>
    </r>
  </si>
  <si>
    <t>006 Ремонтно-механический  цех: Кладовщик 2 разряд, Комплектовщик изделий и инструмента (4 разряд), Старший кладовщик (3 разряд).</t>
  </si>
  <si>
    <r>
      <t>006 Ремонтно-механический  цех:</t>
    </r>
    <r>
      <rPr>
        <sz val="16"/>
        <color theme="1"/>
        <rFont val="Calibri"/>
        <family val="2"/>
        <charset val="204"/>
        <scheme val="minor"/>
      </rPr>
      <t xml:space="preserve"> Кладовщик 2 разряд, Комплектовщик изделий и инструмента (4 разряд), Старший кладовщик (3 разряд), Термист (4 разряд), Токарь, Токарь-расточник, Фрезеровщик, Шлифовщик.</t>
    </r>
  </si>
  <si>
    <t>006 Ремонтно-механический  цех: Кладовщик 2 разряд, Комплектовщик изделий и инструмента (4 разряд), Старший кладовщик (3 разряд), Термист (4 разряд), Токарь, Токарь-расточник, Фрезеровщик, Шлифовщик.</t>
  </si>
  <si>
    <t>Тр06</t>
  </si>
  <si>
    <t>опасность травмирования в результате дорожно-транспортного происшествия;</t>
  </si>
  <si>
    <t>Пищевые продукты</t>
  </si>
  <si>
    <t>Дп01</t>
  </si>
  <si>
    <t>опасность, связанная с дегустацией отравленной пищи</t>
  </si>
  <si>
    <r>
      <t>006 Ремонтно-механический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ремонту и обслуживанию оборудования,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бюро технологической подготовки производства (БТПП), Начальник планово-распределительного бюро (ПРБ), Начальник участка  вспомогательного, Начальник цеха, Ведущий инженер по подготовке производства, Инженер по подготовке производства 2 кат, Инженер-технолог 2 кат, Водитель электро- и автотележки 3  разряд, Кладовщик 2 разряд, Комплектовщик изделий и инструмента (4 разряд), Макетчик макетно-модельного проектирования (5 разряд), Старший кладовщик (3 разряд), Электрогазосварщик (5 разряд).</t>
    </r>
  </si>
  <si>
    <t>006 Ремонтно-механический  цех: Заместитель начальника цеха (по подготовке  производства), Заместитель начальника цеха по ремонту и обслуживанию оборудования, Мастер по капитальному ремонту подъемно-транспортного оборудования, Мастер по капитальному ремонту технологического оборудования, Мастер по оперативному обслуживанию и ремонту технологического и подъемно-транспортного оборудования, Мастер по оперативному обслуживанию и ремонту электрооборудования, Мастер участка (вспомогательного), Начальник бюро технологической подготовки производства (БТПП), Начальник планово-распределительного бюро (ПРБ), Начальник участка  вспомогательного, Начальник цеха, Ведущий инженер по подготовке производства, Инженер по подготовке производства 2 кат, Инженер-технолог 2 кат, Водитель электро- и автотележки 3  разряд, Кладовщик 2 разряд, Комплектовщик изделий и инструмента (4 разряд), Макетчик макетно-модельного проектирования (5 разряд), Старший кладовщик (3 разряд), Электрогазосварщик (5 разряд).</t>
  </si>
  <si>
    <t>Враждебно настроенные работники</t>
  </si>
  <si>
    <t>Нл01</t>
  </si>
  <si>
    <t>опасность насилия от враждебно настроенных работников;</t>
  </si>
  <si>
    <t>Третьи лица</t>
  </si>
  <si>
    <t>Нл02</t>
  </si>
  <si>
    <t>опасность насилия от третьих лиц;</t>
  </si>
  <si>
    <t>Вз04</t>
  </si>
  <si>
    <t>опасность воздействия высокого давления при взрыве;</t>
  </si>
  <si>
    <r>
      <t>006 Ремонтно-механический  цех:</t>
    </r>
    <r>
      <rPr>
        <sz val="16"/>
        <color theme="1"/>
        <rFont val="Calibri"/>
        <family val="2"/>
        <charset val="204"/>
        <scheme val="minor"/>
      </rPr>
      <t xml:space="preserve"> Кладовщик 2 разряд, Комплектовщик изделий и инструмента (4 разряд), Макетчик макетно-модельного проектирования (5 разряд), Подсобный рабочий (2 разряд), Подсобный рабочий по уборке стружки (2 разряд),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Старший кладовщик (3 разряд), Термист (4 разряд), Уборщик производственных и служебных помещений (2 разряд), Электрогазосварщик (5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 Токарь, Токарь-расточник, Фрезеровщик, Шлифовщик.</t>
    </r>
  </si>
  <si>
    <t>006 Ремонтно-механический  цех: Кладовщик 2 разряд, Комплектовщик изделий и инструмента (4 разряд), Макетчик макетно-модельного проектирования (5 разряд), Подсобный рабочий (2 разряд), Подсобный рабочий по уборке стружки (2 разряд), Слесарь по ремонту и обслуживанию перегрузочных машин (5  разряд), Слесарь по ремонту и обслуживанию перегрузочных машин (6 разряд), Слесарь по ремонту и обслуживанию перегрузочных машин 3  разряда, Слесарь по ремонту и обслуживанию перегрузочных машин 4  разряда, Слесарь по ремонту и обслуживанию систем вентиляции и кондиционирования (5 разряд), Слесарь по ремонту и обслуживанию систем вентиляции и кондиционирования 4 разряд, Слесарь-инструментальщик (6 разряд), Слесарь-ремонтник (3 разряд), Слесарь-ремонтник (5 разряд), Слесарь-ремонтник (6 разряд), Слесарь-ремонтник 4  разряд, Слесарь-электрик по ремонту электрооборудования  (6 разряд)  К-3 1, Слесарь-электрик по ремонту электрооборудования 3 разряда  К-3 1, Слесарь-электрик по ремонту электрооборудования 4  разряда  К-3 1, Слесарь-электрик по ремонту электрооборудования 5 разряда  К-3 1, Старший кладовщик (3 разряд), Термист (4 разряд), Уборщик производственных и служебных помещений (2 разряд), Электрогазосварщик (5 разряд), Электромонтер по ремонту и обслуживанию электрооборудования  6 разряд  (Участок гальваники)  К-3 1, Электромонтер по ремонту и обслуживанию электрооборудования (3 разряд),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Электромонтер по ремонту обмоток и изоляции электрооборудования (5 разряд), Электромонтер по ремонту обмоток и изоляции электрооборудования (6 разряд), Токарь, Токарь-расточник, Фрезеровщик, Шлифовщик.</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</si>
  <si>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 по подготовке производства, Ведущий инженер-технолог, Ведущий инженер-технолог (участок гальваники горячей оцинковки металла), Инженер по подготовке производства 1 кат, Инженер-технолог 1 кат, Энергетик-механик цеха, Архивариус, Делопроизводитель, Аппаратчик нейтрализации 5  разряд К-3 2, Водитель электро- и автотележки 3  разряд, Комплектовщик изделий и инструмента (4 разряд), Оператор станков с программным управлением 5 разряда, Слесарь-ремонтник (5 разряд) К-3 1, Слесарь-сантехник (6 разряд) К-3 2, Старший кладовщик (3 разряд), Сторож (вахтер) 2 разряд, Термист (5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</si>
  <si>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 по подготовке производства, Ведущий инженер-технолог, Ведущий инженер-технолог (участок гальваники горячей оцинковки металла), Инженер по подготовке производства 1 кат, Инженер-технолог 1 кат, Энергетик-механик цеха, Архивариус, Делопроизводитель, Аппаратчик нейтрализации 5  разряд К-3 2, Водитель электро- и автотележки 3  разряд, Комплектовщик изделий и инструмента (4 разряд), Оператор станков с программным управлением 5 разряда, Слесарь-ремонтник (5 разряд) К-3 1, Слесарь-сантехник (6 разряд) К-3 2, Старший кладовщик (3 разряд), Сторож (вахтер) 2 разряд, Термист (5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</si>
  <si>
    <t>Опасность падения из-за потери равновесия, в том числе при спотыкании или подскальзывании, при передвижении по скользким поверхностям или мокрым полам;</t>
  </si>
  <si>
    <t>Небольшой риск, меры не требуются</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</si>
  <si>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Ведущий инженер по подготовке производства, Энергетик-механик цеха, Аппаратчик нейтрализации 5  разряд К-3 2, Водитель электро- и автотележки 3  разряд, Электромонтер по ремонту и обслуживанию электрооборудования (5 разряд) К-3 1, Бригадир на участках основного производства (бригадир-наставник), Изолировщик судовой, Токарь-расточник (3 разряд), Токарь-расточник (4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</si>
  <si>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Ведущий инженер по подготовке производства, Энергетик-механик цеха, Аппаратчик нейтрализации 5  разряд К-3 2, Водитель электро- и автотележки 3  разряд, Электромонтер по ремонту и обслуживанию электрооборудования (5 разряд) К-3 1, Бригадир на участках основного производства (бригадир-наставник), Изолировщик судовой, Токарь-расточник (3 разряд), Токарь-расточник (4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</si>
  <si>
    <t>Опасность падения с высоты, в том числе из-за отсутствия ограждения, из-за обрыва троса, в котлован, в шахту при подъеме или спуске при нештатной ситуации;</t>
  </si>
  <si>
    <t xml:space="preserve">Возможный риск, необходимо уделить внимание </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</si>
  <si>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инженер-технолог, Ведущий инженер-технолог (участок гальваники горячей оцинковки металла), Инженер-технолог 1 кат, Энергетик-механик цеха, Аппаратчик нейтрализации 5  разряд К-3 2, Электромонтер по ремонту и обслуживанию электрооборудования (5 разряд) К-3 1,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</si>
  <si>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инженер-технолог, Ведущий инженер-технолог (участок гальваники горячей оцинковки металла), Инженер-технолог 1 кат, Энергетик-механик цеха, Аппаратчик нейтрализации 5  разряд К-3 2, Электромонтер по ремонту и обслуживанию электрооборудования (5 разряд) К-3 1,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</si>
  <si>
    <t>Опасность падения из-за внезапного появления на пути следования большого перепада высот;</t>
  </si>
  <si>
    <r>
      <t xml:space="preserve"> 012 Цех изготовления труб и монтажа трубопроводов:</t>
    </r>
    <r>
      <rPr>
        <sz val="16"/>
        <color theme="1"/>
        <rFont val="Calibri"/>
        <family val="2"/>
        <charset val="204"/>
        <scheme val="minor"/>
      </rPr>
      <t xml:space="preserve"> Мастер участка (производственного), Мастер участка (производственного) по подготовке и изготовлению трубопроводов, Помощник мастера участка (производственного), Старший мастер участка (производственного), Энергетик-механик цеха, Аппаратчик нейтрализации 5  разряд К-3 2, Слесарь-ремонтник (5 разряд) К-3 1, Слесарь-сантехник (6 разряд) К-3 2,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Изолировщик судовой,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</si>
  <si>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Мастер участка (производственного), Мастер участка (производственного) по подготовке и изготовлению трубопроводов, Помощник мастера участка (производственного), Старший мастер участка (производственного), Энергетик-механик цеха, Аппаратчик нейтрализации 5  разряд К-3 2, Слесарь-ремонтник (5 разряд) К-3 1, Слесарь-сантехник (6 разряд) К-3 2,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Изолировщик судовой,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</si>
  <si>
    <t>Опасность удара;</t>
  </si>
  <si>
    <r>
      <t xml:space="preserve"> 012 Цех изготовления труб и монтажа трубопроводов:</t>
    </r>
    <r>
      <rPr>
        <sz val="16"/>
        <color theme="1"/>
        <rFont val="Calibri"/>
        <family val="2"/>
        <charset val="204"/>
        <scheme val="minor"/>
      </rPr>
      <t xml:space="preserve"> Аппаратчик нейтрализации 5  разряд К-3 2, Водитель электро- и автотележки 3  разряд, Оператор станков с программным управлением 5 разряда, Слесарь-ремонтник (5 разряд) К-3 1, Слесарь-сантехник (6 разряд) К-3 2.</t>
    </r>
  </si>
  <si>
    <t xml:space="preserve"> 012 Цех изготовления труб и монтажа трубопроводов: Аппаратчик нейтрализации 5  разряд К-3 2, Водитель электро- и автотележки 3  разряд, Оператор станков с программным управлением 5 разряда, Слесарь-ремонтник (5 разряд) К-3 1, Слесарь-сантехник (6 разряд) К-3 2.</t>
  </si>
  <si>
    <t>Опасность быть уколотым или проткнутым в результате воздействия движущихся колющих частей механизмов, машин;</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</si>
  <si>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инженер-технолог, Ведущий инженер-технолог (участок гальваники горячей оцинковки металла), Инженер-технолог 1 кат, Энергетик-механик цеха, Аппаратчик нейтрализации 5  разряд К-3 2, Водитель электро- и автотележки 3  разряд, Оператор станков с программным управлением 5 разряда, Электромонтер по ремонту и обслуживанию электрооборудования (5 разряд) К-3 1,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</si>
  <si>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инженер-технолог, Ведущий инженер-технолог (участок гальваники горячей оцинковки металла), Инженер-технолог 1 кат, Энергетик-механик цеха, Аппаратчик нейтрализации 5  разряд К-3 2, Водитель электро- и автотележки 3  разряд, Оператор станков с программным управлением 5 разряда, Электромонтер по ремонту и обслуживанию электрооборудования (5 разряд) К-3 1,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</si>
  <si>
    <t xml:space="preserve">Неподвижные колющие поверхности на ремонтируемых и строящихся заказах (металлическая арматура, элементы металлических конструкций) </t>
  </si>
  <si>
    <t>Мх06</t>
  </si>
  <si>
    <t>Опасность натыкания на неподвижную колющую поверхность (острие);</t>
  </si>
  <si>
    <t>опасность натыкания на неподвижную колющую поверхность (острие);</t>
  </si>
  <si>
    <t>1. Перемещение по территории по безопасному маршруту.
2. Проявление личной осторожности.
3. Использование СИЗ (каска, спецодежда и т.п.)</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</si>
  <si>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 по подготовке производства, Ведущий инженер-технолог, Ведущий инженер-технолог (участок гальваники горячей оцинковки металла), Инженер по подготовке производства 1 кат, Инженер-технолог 1 кат, Энергетик-механик цеха, Аппаратчик нейтрализации 5  разряд К-3 2, Слесарь-ремонтник (5 разряд) К-3 1, Слесарь-сантехник (6 разряд) К-3 2, Сторож (вахтер) 2 разряд, Электромонтер по ремонту и обслуживанию электрооборудования (5 разряд) К-3 1,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</si>
  <si>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 по подготовке производства, Ведущий инженер-технолог, Ведущий инженер-технолог (участок гальваники горячей оцинковки металла), Инженер по подготовке производства 1 кат, Инженер-технолог 1 кат, Энергетик-механик цеха, Аппаратчик нейтрализации 5  разряд К-3 2, Слесарь-ремонтник (5 разряд) К-3 1, Слесарь-сантехник (6 разряд) К-3 2, Сторож (вахтер) 2 разряд, Электромонтер по ремонту и обслуживанию электрооборудования (5 разряд) К-3 1,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</si>
  <si>
    <t>Опасность запутаться, в том числе в растянутых по полу сварочных проводах, тросах, нитях;</t>
  </si>
  <si>
    <r>
      <t xml:space="preserve"> 012 Цех изготовления труб и монтажа трубопроводов:</t>
    </r>
    <r>
      <rPr>
        <sz val="16"/>
        <color theme="1"/>
        <rFont val="Calibri"/>
        <family val="2"/>
        <charset val="204"/>
        <scheme val="minor"/>
      </rPr>
      <t xml:space="preserve">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Электромонтер по ремонту и обслуживанию электрооборудования (5 разряд) К-3 1.</t>
    </r>
  </si>
  <si>
    <t xml:space="preserve"> 012 Цех изготовления труб и монтажа трубопроводов: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Электромонтер по ремонту и обслуживанию электрооборудования (5 разряд) К-3 1.</t>
  </si>
  <si>
    <t>Опасность затягивания или попадания в ловушку;</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</si>
  <si>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Электромонтер по ремонту и обслуживанию электрооборудования (5 разряд) К-3 1,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</si>
  <si>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Электромонтер по ремонту и обслуживанию электрооборудования (5 разряд) К-3 1,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</si>
  <si>
    <t>Опасность затягивания в подвижные части машин и механизмов;</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</si>
  <si>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Электромонтер по ремонту и обслуживанию электрооборудования (5 разряд) К-3 1,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</si>
  <si>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Электромонтер по ремонту и обслуживанию электрооборудования (5 разряд) К-3 1,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</si>
  <si>
    <t>Опасность наматывания волос, частей одежды, средств индивидуальной защиты;</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</si>
  <si>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Аппаратчик нейтрализации 5  разряд К-3 2, Слесарь-ремонтник (5 разряд) К-3 1, Слесарь-сантехник (6 разряд) К-3 2,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</si>
  <si>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Аппаратчик нейтрализации 5  разряд К-3 2, Слесарь-ремонтник (5 разряд) К-3 1, Слесарь-сантехник (6 разряд) К-3 2,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</si>
  <si>
    <t>Опасность воздействия жидкости под давлением при выбросе (прорыве);</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</si>
  <si>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Слесарь-ремонтник (5 разряд) К-3 1, Слесарь-сантехник (6 разряд) К-3 2,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</si>
  <si>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Слесарь-ремонтник (5 разряд) К-3 1, Слесарь-сантехник (6 разряд) К-3 2,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</si>
  <si>
    <t>Опасность воздействия газа под давлением при выбросе (прорыве);</t>
  </si>
  <si>
    <r>
      <t xml:space="preserve"> 012 Цех изготовления труб и монтажа трубопроводов:</t>
    </r>
    <r>
      <rPr>
        <sz val="16"/>
        <color theme="1"/>
        <rFont val="Calibri"/>
        <family val="2"/>
        <charset val="204"/>
        <scheme val="minor"/>
      </rPr>
      <t xml:space="preserve"> Мастер участка (производственного), Мастер участка (производственного) по подготовке и изготовлению трубопроводов, Помощник мастера участка (производственного), Старший мастер участка (производственного),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</si>
  <si>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Мастер участка (производственного), Мастер участка (производственного) по подготовке и изготовлению трубопроводов, Помощник мастера участка (производственного), Старший мастер участка (производственного),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</si>
  <si>
    <t>Опасность воздействия механического упругого элемента;</t>
  </si>
  <si>
    <r>
      <t xml:space="preserve"> 012 Цех изготовления труб и монтажа трубопроводов:</t>
    </r>
    <r>
      <rPr>
        <sz val="16"/>
        <color theme="1"/>
        <rFont val="Calibri"/>
        <family val="2"/>
        <charset val="204"/>
        <scheme val="minor"/>
      </rPr>
      <t xml:space="preserve"> Мастер участка (производственного), Мастер участка (производственного) по подготовке и изготовлению трубопроводов, Помощник мастера участка (производственного), Старший мастер участка (производственного), Слесарь-ремонтник (5 разряд) К-3 1, Слесарь-сантехник (6 разряд) К-3 2,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</si>
  <si>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Мастер участка (производственного), Мастер участка (производственного) по подготовке и изготовлению трубопроводов, Помощник мастера участка (производственного), Старший мастер участка (производственного), Слесарь-ремонтник (5 разряд) К-3 1, Слесарь-сантехник (6 разряд) К-3 2,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</si>
  <si>
    <t>Опасность травмирования от трения или абразивного воздействия при соприкосновении;</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</si>
  <si>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 по подготовке производства, Ведущий инженер-технолог, Ведущий инженер-технолог (участок гальваники горячей оцинковки металла), Инженер по подготовке производства 1 кат, Инженер-технолог 1 кат, Энергетик-механик цеха, Аппаратчик нейтрализации 5  разряд К-3 2, Комплектовщик изделий и инструмента (4 разряд), Слесарь-ремонтник (5 разряд) К-3 1, Слесарь-сантехник (6 разряд) К-3 2,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 Оператор станков с программным управлением 5 разряда.</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</si>
  <si>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 по подготовке производства, Ведущий инженер-технолог, Ведущий инженер-технолог (участок гальваники горячей оцинковки металла), Инженер по подготовке производства 1 кат, Инженер-технолог 1 кат, Энергетик-механик цеха, Аппаратчик нейтрализации 5  разряд К-3 2, Комплектовщик изделий и инструмента (4 разряд), Слесарь-ремонтник (5 разряд) К-3 1, Слесарь-сантехник (6 разряд) К-3 2,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 Оператор станков с программным управлением 5 разряда.</t>
  </si>
  <si>
    <t>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t>
  </si>
  <si>
    <t xml:space="preserve"> Опасность падения груза;</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</si>
  <si>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 по подготовке производства, Ведущий инженер-технолог, Ведущий инженер-технолог (участок гальваники горячей оцинковки металла), Инженер по подготовке производства 1 кат, Инженер-технолог 1 кат, Энергетик-механик цеха, Аппаратчик нейтрализации 5  разряд К-3 2, Водитель электро- и автотележки 3  разряд, Комплектовщик изделий и инструмента (4 разряд), Оператор станков с программным управлением 5 разряда, Слесарь-ремонтник (5 разряд) К-3 1, Слесарь-сантехник (6 разряд) К-3 2, Сторож (вахтер) 2 разряд, Термист (5 разряд), Электромонтер по ремонту и обслуживанию электрооборудования (5 разряд) К-3 1,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</si>
  <si>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 по подготовке производства, Ведущий инженер-технолог, Ведущий инженер-технолог (участок гальваники горячей оцинковки металла), Инженер по подготовке производства 1 кат, Инженер-технолог 1 кат, Энергетик-механик цеха, Аппаратчик нейтрализации 5  разряд К-3 2, Водитель электро- и автотележки 3  разряд, Комплектовщик изделий и инструмента (4 разряд), Оператор станков с программным управлением 5 разряда, Слесарь-ремонтник (5 разряд) К-3 1, Слесарь-сантехник (6 разряд) К-3 2, Сторож (вахтер) 2 разряд, Термист (5 разряд), Электромонтер по ремонту и обслуживанию электрооборудования (5 разряд) К-3 1,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</si>
  <si>
    <t>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t>
  </si>
  <si>
    <t>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t>
  </si>
  <si>
    <t>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</si>
  <si>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Водитель электро- и автотележки 3  разряд, Оператор станков с программным управлением 5 разряда,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</si>
  <si>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Водитель электро- и автотележки 3  разряд, Оператор станков с программным управлением 5 разряда,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</si>
  <si>
    <t>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t>
  </si>
  <si>
    <t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t>
  </si>
  <si>
    <t>Опасность воздействия пониженных температур воздуха;</t>
  </si>
  <si>
    <t>1. Использование спецодежды для зимнего периода.</t>
  </si>
  <si>
    <t>Летний период, термопечи, ванны горячего оцинкования</t>
  </si>
  <si>
    <t>Опасность воздействия повышенных температур воздуха;</t>
  </si>
  <si>
    <t>Опасность укуса;</t>
  </si>
  <si>
    <t>Серьезный риск, требуются меры по снижению степени риска в установленные сроки</t>
  </si>
  <si>
    <t>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t>
  </si>
  <si>
    <t xml:space="preserve"> Опасность воспламенения;</t>
  </si>
  <si>
    <t>Высокий риск, требуются неотложные меры, усовершенствования</t>
  </si>
  <si>
    <t>Повышенная температура в летний период (воздействие на материалы, вещества)</t>
  </si>
  <si>
    <t>Пж04</t>
  </si>
  <si>
    <t xml:space="preserve"> Опасность воздействия повышенной температуры окружающей среды;</t>
  </si>
  <si>
    <t>опасность воздействия повышенной температуры окружающей среды;</t>
  </si>
  <si>
    <t>1. Ограждение материалов и веществ от попадания на них праямых лучей солнца в летнее время</t>
  </si>
  <si>
    <t>Опасность обрушения наземных конструкций;</t>
  </si>
  <si>
    <t>Опасность наезда на человека;</t>
  </si>
  <si>
    <t>Опасность падения с транспортного средства;</t>
  </si>
  <si>
    <t>Опасность раздавливания человека, находящегося между двумя сближающимися транспортными средствами;</t>
  </si>
  <si>
    <t>Опасность опрокидывания транспортного средства при нарушении способов установки и строповки грузов;</t>
  </si>
  <si>
    <t>Опасность от груза, перемещающегося во время движения транспортного средства, из-за несоблюдения правил его укладки и крепления;</t>
  </si>
  <si>
    <t>Опасность травмирования в результате дорожно-транспортного происшествия;</t>
  </si>
  <si>
    <t>Опасность опрокидывания транспортного средства при проведении работ;</t>
  </si>
  <si>
    <t>Опасность насилия от враждебно настроенных работников;</t>
  </si>
  <si>
    <t>Опасность насилия от третьих лиц;</t>
  </si>
  <si>
    <r>
      <t xml:space="preserve"> 012 Цех изготовления труб и монтажа трубопроводов:</t>
    </r>
    <r>
      <rPr>
        <sz val="16"/>
        <color theme="1"/>
        <rFont val="Calibri"/>
        <family val="2"/>
        <charset val="204"/>
        <scheme val="minor"/>
      </rPr>
      <t xml:space="preserve"> Мастер участка (производственного), Мастер участка (производственного) по подготовке и изготовлению трубопроводов, Помощник мастера участка (производственного), Старший мастер участка (производственного), Аппаратчик нейтрализации 5  разряд К-3 2,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Изолировщик судовой.</t>
    </r>
  </si>
  <si>
    <t xml:space="preserve"> 012 Цех изготовления труб и монтажа трубопроводов: Мастер участка (производственного), Мастер участка (производственного) по подготовке и изготовлению трубопроводов, Помощник мастера участка (производственного), Старший мастер участка (производственного), Аппаратчик нейтрализации 5  разряд К-3 2,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Изолировщик судовой.</t>
  </si>
  <si>
    <t>Опасность от воздействия режущих инструментов (дисковые ножи, дисковые пилы);</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</si>
  <si>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</si>
  <si>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</si>
  <si>
    <t>Электросварочное оборудование, машины плазменной резки</t>
  </si>
  <si>
    <t>Эл05</t>
  </si>
  <si>
    <t>Опасность поражения вследствие возникновения электрической дуги;</t>
  </si>
  <si>
    <t>опасность поражения вследствие возникновения электрической дуги</t>
  </si>
  <si>
    <t>1. Соблюдение правил электробезопасности и техники безопасности при работе на таком оборудовании.
2. Периодические инструктажи по электробезопасности.
3. Применение изолирующих СИЗ.</t>
  </si>
  <si>
    <r>
      <t xml:space="preserve"> 012 Цех изготовления труб и монтажа трубопроводов:</t>
    </r>
    <r>
      <rPr>
        <sz val="16"/>
        <color theme="1"/>
        <rFont val="Calibri"/>
        <family val="2"/>
        <charset val="204"/>
        <scheme val="minor"/>
      </rPr>
      <t xml:space="preserve"> Мастер участка (производственного), Мастер участка (производственного) по подготовке и изготовлению трубопроводов, Помощник мастера участка (производственного), Старший мастер участка (производственного), Аппаратчик нейтрализации 5  разряд К-3 2,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Термист (5 разряд), Электромонтер по ремонту и обслуживанию электрооборудования (5 разряд) К-3 1,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</si>
  <si>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Мастер участка (производственного), Мастер участка (производственного) по подготовке и изготовлению трубопроводов, Помощник мастера участка (производственного), Старший мастер участка (производственного), Аппаратчик нейтрализации 5  разряд К-3 2,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Термист (5 разряд), Электромонтер по ремонту и обслуживанию электрооборудования (5 разряд) К-3 1,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</si>
  <si>
    <t>Опасность ожога при контакте незащищенных частей тела с поверхностью предметов, имеющих высокую температуру;</t>
  </si>
  <si>
    <r>
      <t xml:space="preserve"> 012 Цех изготовления труб и монтажа трубопроводов:</t>
    </r>
    <r>
      <rPr>
        <sz val="16"/>
        <color theme="1"/>
        <rFont val="Calibri"/>
        <family val="2"/>
        <charset val="204"/>
        <scheme val="minor"/>
      </rPr>
      <t xml:space="preserve"> Аппаратчик нейтрализации 5  разряд К-3 2, Термист (5 разряд), Уборщик производственных и служебных помещений (2 разряд), Бригадир на участках основного производства (бригадир-наставник), Гальваник 3 разряд Участок по подготовке и изготовлению трубопроводов ц № 12,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</si>
  <si>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Аппаратчик нейтрализации 5  разряд К-3 2, Термист (5 разряд), Уборщик производственных и служебных помещений (2 разряд), Бригадир на участках основного производства (бригадир-наставник), Гальваник 3 разряд Участок по подготовке и изготовлению трубопроводов ц № 12,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</si>
  <si>
    <t>Опасность ожога от воздействия на незащищенные участки тела материалов, жидкостей или газов, имеющих высокую температуру;</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</si>
  <si>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Термист (5 разряд),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</si>
  <si>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Термист (5 разряд),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</si>
  <si>
    <t xml:space="preserve"> Опасность ожога от воздействия открытого пламени;</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</si>
  <si>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инженер-технолог, Ведущий инженер-технолог (участок гальваники горячей оцинковки металла), Инженер-технолог 1 кат, Энергетик-механик цеха, Аппаратчик нейтрализации 5  разряд К-3 2, Комплектовщик изделий и инструмента (4 разряд), Старший кладовщик (3 разряд),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</si>
  <si>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инженер-технолог, Ведущий инженер-технолог (участок гальваники горячей оцинковки металла), Инженер-технолог 1 кат, Энергетик-механик цеха, Аппаратчик нейтрализации 5  разряд К-3 2, Комплектовщик изделий и инструмента (4 разряд), Старший кладовщик (3 разряд),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</si>
  <si>
    <t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t>
  </si>
  <si>
    <r>
      <t xml:space="preserve"> 012 Цех изготовления труб и монтажа трубопроводов:</t>
    </r>
    <r>
      <rPr>
        <sz val="16"/>
        <color theme="1"/>
        <rFont val="Calibri"/>
        <family val="2"/>
        <charset val="204"/>
        <scheme val="minor"/>
      </rPr>
      <t xml:space="preserve"> Термист (5 разряд),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</si>
  <si>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Термист (5 разряд),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</si>
  <si>
    <t>Опасность теплового удара при длительном нахождении вблизи открытого пламени;</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</si>
  <si>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Электромонтер по ремонту и обслуживанию электрооборудования (5 разряд) К-3 1,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</si>
  <si>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Электромонтер по ремонту и обслуживанию электрооборудования (5 разряд) К-3 1,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</si>
  <si>
    <t>Помещения строящихся и ремонтируемых судов в летний период</t>
  </si>
  <si>
    <t>Тм07</t>
  </si>
  <si>
    <t>Опасность теплового удара при длительном нахождении в помещении с высокой температурой воздуха;</t>
  </si>
  <si>
    <t>опасность теплового удара при длительном нахождении в помещении с высокой температурой воздуха</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</si>
  <si>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</si>
  <si>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</si>
  <si>
    <t>Ожог роговицы глаза;</t>
  </si>
  <si>
    <t>Опасность от воздействия на незащищенные участки тела материалов, жидкостей или газов, имеющих низкую температуру;</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</si>
  <si>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 по подготовке производства, Ведущий инженер-технолог, Ведущий инженер-технолог (участок гальваники горячей оцинковки металла), Инженер по подготовке производства 1 кат, Инженер-технолог 1 кат, Энергетик-механик цеха, Архивариус, Делопроизводитель, Аппаратчик нейтрализации 5  разряд К-3 2, Комплектовщик изделий и инструмента (4 разряд), Слесарь-ремонтник (5 разряд) К-3 1, Слесарь-сантехник (6 разряд) К-3 2, Старший кладовщик (3 разряд), Сторож (вахтер) 2 разряд, Термист (5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</si>
  <si>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 по подготовке производства, Ведущий инженер-технолог, Ведущий инженер-технолог (участок гальваники горячей оцинковки металла), Инженер по подготовке производства 1 кат, Инженер-технолог 1 кат, Энергетик-механик цеха, Архивариус, Делопроизводитель, Аппаратчик нейтрализации 5  разряд К-3 2, Комплектовщик изделий и инструмента (4 разряд), Слесарь-ремонтник (5 разряд) К-3 1, Слесарь-сантехник (6 разряд) К-3 2, Старший кладовщик (3 разряд), Сторож (вахтер) 2 разряд, Термист (5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</si>
  <si>
    <t>Опасность воздействия влажности;</t>
  </si>
  <si>
    <r>
      <t xml:space="preserve"> 012 Цех изготовления труб и монтажа трубопроводов:</t>
    </r>
    <r>
      <rPr>
        <sz val="16"/>
        <color theme="1"/>
        <rFont val="Calibri"/>
        <family val="2"/>
        <charset val="204"/>
        <scheme val="minor"/>
      </rPr>
      <t xml:space="preserve"> Аппаратчик нейтрализации 5  разряд К-3 2, Водитель электро- и автотележки 3  разряд, Оператор станков с программным управлением 5 разряда, Термист (5 разряд),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</si>
  <si>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Аппаратчик нейтрализации 5  разряд К-3 2, Водитель электро- и автотележки 3  разряд, Оператор станков с программным управлением 5 разряда, Термист (5 разряд),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</si>
  <si>
    <t>Опасность воздействия скорости движения воздуха;</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</si>
  <si>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</si>
  <si>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</si>
  <si>
    <t>Опасность недостатка кислорода в замкнутых технологических емкостях;</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</si>
  <si>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Аппаратчик нейтрализации 5  разряд К-3 2, Электромонтер по ремонту и обслуживанию электрооборудования (5 разряд) К-3 1,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</si>
  <si>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Аппаратчик нейтрализации 5  разряд К-3 2, Электромонтер по ремонту и обслуживанию электрооборудования (5 разряд) К-3 1,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</si>
  <si>
    <t>Опасность недостатка кислорода из-за вытеснения его другими газами или жидкостями;</t>
  </si>
  <si>
    <r>
      <t xml:space="preserve"> 012 Цех изготовления труб и монтажа трубопроводов:</t>
    </r>
    <r>
      <rPr>
        <sz val="16"/>
        <color theme="1"/>
        <rFont val="Calibri"/>
        <family val="2"/>
        <charset val="204"/>
        <scheme val="minor"/>
      </rPr>
      <t xml:space="preserve"> Аппаратчик нейтрализации 5  разряд К-3 2,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Термист (5 разряд), Уборщик производственных и служебных помещений (2 разряд),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 Оцинковщик горячим способом 4 разряд Участка по подготовке и изготовлению трубопроводов ц № 12.</t>
    </r>
  </si>
  <si>
    <t xml:space="preserve"> 012 Цех изготовления труб и монтажа трубопроводов: Аппаратчик нейтрализации 5  разряд К-3 2,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Термист (5 разряд), Уборщик производственных и служебных помещений (2 разряд),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 Оцинковщик горячим способом 4 разряд Участка по подготовке и изготовлению трубопроводов ц № 12.</t>
  </si>
  <si>
    <t>Опасные вещества  1,2,3 классов опасности</t>
  </si>
  <si>
    <t>Хф01</t>
  </si>
  <si>
    <t>Опасность от контакта с высокоопасными веществами;</t>
  </si>
  <si>
    <t>опасность от контакта с высокоопасными веществами;</t>
  </si>
  <si>
    <t>1. Использование СИЗОД.
2. Обеспечение проветривания в местах выполнения работ либо установку местного отсоса.
3. Контроль содержания вредных газов в воздухе рабочей зоны.</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</si>
  <si>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Аппаратчик нейтрализации 5  разряд К-3 2,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Старший кладовщик (3 разряд), Термист (5 разряд), Уборщик производственных и служебных помещений (2 разряд),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</si>
  <si>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Аппаратчик нейтрализации 5  разряд К-3 2,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Старший кладовщик (3 разряд), Термист (5 разряд), Уборщик производственных и служебных помещений (2 разряд),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</si>
  <si>
    <t>Опасность от вдыхания паров вредных жидкостей, газов, пыли, тумана, дыма;</t>
  </si>
  <si>
    <r>
      <t xml:space="preserve"> 012 Цех изготовления труб и монтажа трубопроводов:</t>
    </r>
    <r>
      <rPr>
        <sz val="16"/>
        <color theme="1"/>
        <rFont val="Calibri"/>
        <family val="2"/>
        <charset val="204"/>
        <scheme val="minor"/>
      </rPr>
      <t xml:space="preserve"> Аппаратчик нейтрализации 5  разряд К-3 2, Термист (5 разряд),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Травильщик (с КО) 3 разряд, Травильщик 3 разряд Участка по подготовке и изготовлению трубопроводов ц № 12, Чистильщик металла отливок изделий и деталей 3 разряд Участка по подготовке и изготовлению трубопроводов ц № 12.</t>
    </r>
  </si>
  <si>
    <t xml:space="preserve"> 012 Цех изготовления труб и монтажа трубопроводов: Аппаратчик нейтрализации 5  разряд К-3 2, Термист (5 разряд),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Травильщик (с КО) 3 разряд, Травильщик 3 разряд Участка по подготовке и изготовлению трубопроводов ц № 12, Чистильщик металла отливок изделий и деталей 3 разряд Участка по подготовке и изготовлению трубопроводов ц № 12.</t>
  </si>
  <si>
    <t>Ацетилен с медью и серебром, нитроглицерин, нитрогликоль, нитроэфиры + селитра;  жидкий кислород + твердое горючее,  соли азотной кислоты (различные селитры: аммиачная, калиевая, натровая и др.), соли азотистоводородной кислоты (азид свинца)</t>
  </si>
  <si>
    <t>Хф03</t>
  </si>
  <si>
    <t>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t>
  </si>
  <si>
    <t>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t>
  </si>
  <si>
    <t>Крайне высокий риск,  немедленное прекращение деятельности</t>
  </si>
  <si>
    <t>1. Предусмотреть невозможность такого контакта веществ, при котором возможент взрыв и пожар.
2. Соблюдение техники безопасности при работе с такими веществами.
3. Соблюдение технологии ведения работ. 4 Применение СИЗ</t>
  </si>
  <si>
    <r>
      <t xml:space="preserve"> 012 Цех изготовления труб и монтажа трубопроводов:</t>
    </r>
    <r>
      <rPr>
        <sz val="16"/>
        <color theme="1"/>
        <rFont val="Calibri"/>
        <family val="2"/>
        <charset val="204"/>
        <scheme val="minor"/>
      </rPr>
      <t xml:space="preserve"> Аппаратчик нейтрализации 5  разряд К-3 2, Термист (5 разряд),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Травильщик (с КО) 3 разряд, Травильщик 3 разряд Участка по подготовке и изготовлению трубопроводов ц № 12, Чистильщик металла отливок изделий и деталей 3 разряд Участка по подготовке и изготовлению трубопроводов ц № 12.</t>
    </r>
  </si>
  <si>
    <t xml:space="preserve"> 012 Цех изготовления труб и монтажа трубопроводов: Аппаратчик нейтрализации 5  разряд К-3 2, Термист (5 разряд),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Травильщик (с КО) 3 разряд, Травильщик 3 разряд Участка по подготовке и изготовлению трубопроводов ц № 12, Чистильщик металла отливок изделий и деталей 3 разряд Участка по подготовке и изготовлению трубопроводов ц № 12.</t>
  </si>
  <si>
    <t>Опасность образования токсичных паров при нагревании;</t>
  </si>
  <si>
    <r>
      <t xml:space="preserve"> 012 Цех изготовления труб и монтажа трубопроводов:</t>
    </r>
    <r>
      <rPr>
        <sz val="16"/>
        <color theme="1"/>
        <rFont val="Calibri"/>
        <family val="2"/>
        <charset val="204"/>
        <scheme val="minor"/>
      </rPr>
      <t xml:space="preserve"> Водитель электро- и автотележки 3  разряд, Комплектовщик изделий и инструмента (4 разряд), Оператор станков с программным управлением 5 разряда, Слесарь-ремонтник (5 разряд) К-3 1, Слесарь-сантехник (6 разряд) К-3 2, Старший кладовщик (3 разряд), Термист (5 разряд),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</si>
  <si>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Водитель электро- и автотележки 3  разряд, Комплектовщик изделий и инструмента (4 разряд), Оператор станков с программным управлением 5 разряда, Слесарь-ремонтник (5 разряд) К-3 1, Слесарь-сантехник (6 разряд) К-3 2, Старший кладовщик (3 разряд), Термист (5 разряд),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</si>
  <si>
    <t>Опасность воздействия на кожные покровы смазочных масел;</t>
  </si>
  <si>
    <t>Информировать работника о риске. Применение СИЗ и защитных кремов.</t>
  </si>
  <si>
    <r>
      <t xml:space="preserve"> 012 Цех изготовления труб и монтажа трубопроводов:</t>
    </r>
    <r>
      <rPr>
        <sz val="16"/>
        <color theme="1"/>
        <rFont val="Calibri"/>
        <family val="2"/>
        <charset val="204"/>
        <scheme val="minor"/>
      </rPr>
      <t xml:space="preserve"> Слесарь-ремонтник (5 разряд) К-3 1, Слесарь-сантехник (6 разряд) К-3 2, Термист (5 разряд), Уборщик производственных и служебных помещений (2 разряд), Гальваник 3 разряд Участок по подготовке и изготовлению трубопроводов ц № 12,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Травильщик (с КО) 3 разряд, Травильщик 3 разряд Участка по подготовке и изготовлению трубопроводов ц № 12, Чистильщик металла отливок изделий и деталей 3 разряд Участка по подготовке и изготовлению трубопроводов ц № 12.</t>
    </r>
  </si>
  <si>
    <t xml:space="preserve"> 012 Цех изготовления труб и монтажа трубопроводов: Слесарь-ремонтник (5 разряд) К-3 1, Слесарь-сантехник (6 разряд) К-3 2, Термист (5 разряд), Уборщик производственных и служебных помещений (2 разряд), Гальваник 3 разряд Участок по подготовке и изготовлению трубопроводов ц № 12,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Травильщик (с КО) 3 разряд, Травильщик 3 разряд Участка по подготовке и изготовлению трубопроводов ц № 12, Чистильщик металла отливок изделий и деталей 3 разряд Участка по подготовке и изготовлению трубопроводов ц № 12.</t>
  </si>
  <si>
    <t>Опасность воздействия на кожные покровы чистящих и обезжиривающих веществ;</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</si>
  <si>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Аппаратчик нейтрализации 5  разряд К-3 2, Водитель электро- и автотележки 3  разряд, Комплектовщик изделий и инструмента (4 разряд), Оператор станков с программным управлением 5 разряда, Слесарь-ремонтник (5 разряд) К-3 1, Слесарь-сантехник (6 разряд) К-3 2, Старший кладовщик (3 разряд), Термист (5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Маляр 3 разряд Участка по подготовке и изготовлению трубопроводов ц № 12,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 Чистильщик металла отливок изделий и деталей 3 разряд Участка по подготовке и изготовлению трубопроводов ц № 12, Травильщик (с КО) 3 разряд, Травильщик 3 разряд Участка по подготовке и изготовлению трубопроводов ц № 12, Чистильщик металла отливок изделий и деталей 3 разряд Участка по подготовке и изготовлению трубопроводов ц № 12.</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</si>
  <si>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Аппаратчик нейтрализации 5  разряд К-3 2, Водитель электро- и автотележки 3  разряд, Комплектовщик изделий и инструмента (4 разряд), Оператор станков с программным управлением 5 разряда, Слесарь-ремонтник (5 разряд) К-3 1, Слесарь-сантехник (6 разряд) К-3 2, Старший кладовщик (3 разряд), Термист (5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Маляр 3 разряд Участка по подготовке и изготовлению трубопроводов ц № 12,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 Чистильщик металла отливок изделий и деталей 3 разряд Участка по подготовке и изготовлению трубопроводов ц № 12, Травильщик (с КО) 3 разряд, Травильщик 3 разряд Участка по подготовке и изготовлению трубопроводов ц № 12, Чистильщик металла отливок изделий и деталей 3 разряд Участка по подготовке и изготовлению трубопроводов ц № 12.</t>
  </si>
  <si>
    <t>Опасность воздействия пыли на глаза;</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</si>
  <si>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Аппаратчик нейтрализации 5  разряд К-3 2, Водитель электро- и автотележки 3  разряд, Комплектовщик изделий и инструмента (4 разряд), Оператор станков с программным управлением 5 разряда, Слесарь-ремонтник (5 разряд) К-3 1, Слесарь-сантехник (6 разряд) К-3 2, Старший кладовщик (3 разряд), Термист (5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</si>
  <si>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Аппаратчик нейтрализации 5  разряд К-3 2, Водитель электро- и автотележки 3  разряд, Комплектовщик изделий и инструмента (4 разряд), Оператор станков с программным управлением 5 разряда, Слесарь-ремонтник (5 разряд) К-3 1, Слесарь-сантехник (6 разряд) К-3 2, Старший кладовщик (3 разряд), Термист (5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</si>
  <si>
    <t>Опасность повреждения органов дыхания частицами пыли;</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</si>
  <si>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Водитель электро- и автотележки 3  разряд, Комплектовщик изделий и инструмента (4 разряд), Оператор станков с программным управлением 5 разряда, Слесарь-ремонтник (5 разряд) К-3 1, Слесарь-сантехник (6 разряд) К-3 2, Старший кладовщик (3 разряд), Сторож (вахтер) 2 разряд, Термист (5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</si>
  <si>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Водитель электро- и автотележки 3  разряд, Комплектовщик изделий и инструмента (4 разряд), Оператор станков с программным управлением 5 разряда, Слесарь-ремонтник (5 разряд) К-3 1, Слесарь-сантехник (6 разряд) К-3 2, Старший кладовщик (3 разряд), Сторож (вахтер) 2 разряд, Термист (5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</si>
  <si>
    <t>Опасность воздействия пыли на кожу;</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</si>
  <si>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Термист (5 разряд),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</si>
  <si>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Термист (5 разряд),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</si>
  <si>
    <t>Опасность, связанная с выбросом пыли;</t>
  </si>
  <si>
    <r>
      <t xml:space="preserve"> 012 Цех изготовления труб и монтажа трубопроводов:</t>
    </r>
    <r>
      <rPr>
        <sz val="16"/>
        <color theme="1"/>
        <rFont val="Calibri"/>
        <family val="2"/>
        <charset val="204"/>
        <scheme val="minor"/>
      </rPr>
      <t xml:space="preserve"> Аппаратчик нейтрализации 5  разряд К-3 2, Термист (5 разряд), Уборщик производственных и служебных помещений (2 разряд), Гальваник 3 разряд Участок по подготовке и изготовлению трубопроводов ц № 12,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Травильщик (с КО) 3 разряд, Травильщик 3 разряд Участка по подготовке и изготовлению трубопроводов ц № 12, Чистильщик металла отливок изделий и деталей 3 разряд Участка по подготовке и изготовлению трубопроводов ц № 12.</t>
    </r>
  </si>
  <si>
    <t xml:space="preserve"> 012 Цех изготовления труб и монтажа трубопроводов: Аппаратчик нейтрализации 5  разряд К-3 2, Термист (5 разряд), Уборщик производственных и служебных помещений (2 разряд), Гальваник 3 разряд Участок по подготовке и изготовлению трубопроводов ц № 12,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Травильщик (с КО) 3 разряд, Травильщик 3 разряд Участка по подготовке и изготовлению трубопроводов ц № 12, Чистильщик металла отливок изделий и деталей 3 разряд Участка по подготовке и изготовлению трубопроводов ц № 12.</t>
  </si>
  <si>
    <t>Опасности воздействия воздушных взвесей вредных химических веществ;</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</si>
  <si>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Слесарь-ремонтник (5 разряд) К-3 1, Слесарь-сантехник (6 разряд) К-3 2, Гальваник 3 разряд Участок по подготовке и изготовлению трубопроводов ц № 12.</t>
    </r>
  </si>
  <si>
    <t xml:space="preserve"> 012 Цех изготовления труб и монтажа трубопроводов: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Слесарь-ремонтник (5 разряд) К-3 1, Слесарь-сантехник (6 разряд) К-3 2, Гальваник 3 разряд Участок по подготовке и изготовлению трубопроводов ц № 12.</t>
  </si>
  <si>
    <t>Опасность воздействия на органы дыхания воздушных взвесей, содержащих смазочные масла;</t>
  </si>
  <si>
    <t>1. Использование СИЗ органов дыхания. 2 Использование принудительной вентиляции</t>
  </si>
  <si>
    <r>
      <t xml:space="preserve"> 012 Цех изготовления труб и монтажа трубопроводов:</t>
    </r>
    <r>
      <rPr>
        <sz val="16"/>
        <color theme="1"/>
        <rFont val="Calibri"/>
        <family val="2"/>
        <charset val="204"/>
        <scheme val="minor"/>
      </rPr>
      <t xml:space="preserve"> Слесарь-ремонтник (5 разряд) К-3 1, Слесарь-сантехник (6 разряд) К-3 2, Термист (5 разряд), Уборщик производственных и служебных помещений (2 разряд), Маляр 3 разряд Участка по подготовке и изготовлению трубопроводов ц № 12.</t>
    </r>
  </si>
  <si>
    <t xml:space="preserve"> 012 Цех изготовления труб и монтажа трубопроводов: Слесарь-ремонтник (5 разряд) К-3 1, Слесарь-сантехник (6 разряд) К-3 2, Термист (5 разряд), Уборщик производственных и служебных помещений (2 разряд), Маляр 3 разряд Участка по подготовке и изготовлению трубопроводов ц № 12.</t>
  </si>
  <si>
    <t>Опасность воздействия на органы дыхания воздушных смесей, содержащих чистящие и обезжиривающие вещества;</t>
  </si>
  <si>
    <r>
      <t xml:space="preserve"> 012 Цех изготовления труб и монтажа трубопроводов:</t>
    </r>
    <r>
      <rPr>
        <sz val="16"/>
        <color theme="1"/>
        <rFont val="Calibri"/>
        <family val="2"/>
        <charset val="204"/>
        <scheme val="minor"/>
      </rPr>
      <t xml:space="preserve"> Аппаратчик нейтрализации 5  разряд К-3 2, Водитель электро- и автотележки 3  разряд, Комплектовщик изделий и инструмента (4 разряд), Оператор станков с программным управлением 5 разряда, Слесарь-ремонтник (5 разряд) К-3 1, Слесарь-сантехник (6 разряд) К-3 2, Термист (5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</si>
  <si>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Аппаратчик нейтрализации 5  разряд К-3 2, Водитель электро- и автотележки 3  разряд, Комплектовщик изделий и инструмента (4 разряд), Оператор станков с программным управлением 5 разряда, Слесарь-ремонтник (5 разряд) К-3 1, Слесарь-сантехник (6 разряд) К-3 2, Термист (5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</si>
  <si>
    <t>Опасность, связанная с перемещением груза вручную;</t>
  </si>
  <si>
    <r>
      <t xml:space="preserve"> 012 Цех изготовления труб и монтажа трубопроводов:</t>
    </r>
    <r>
      <rPr>
        <sz val="16"/>
        <color theme="1"/>
        <rFont val="Calibri"/>
        <family val="2"/>
        <charset val="204"/>
        <scheme val="minor"/>
      </rPr>
      <t xml:space="preserve"> Водитель электро- и автотележки 3  разряд, Комплектовщик изделий и инструмента (4 разряд), Оператор станков с программным управлением 5 разряда, Слесарь-ремонтник (5 разряд) К-3 1, Слесарь-сантехник (6 разряд) К-3 2, Старший кладовщик (3 разряд), Электромонтер по ремонту и обслуживанию электрооборудования (5 разряд) К-3 1,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</si>
  <si>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Водитель электро- и автотележки 3  разряд, Комплектовщик изделий и инструмента (4 разряд), Оператор станков с программным управлением 5 разряда, Слесарь-ремонтник (5 разряд) К-3 1, Слесарь-сантехник (6 разряд) К-3 2, Старший кладовщик (3 разряд), Электромонтер по ремонту и обслуживанию электрооборудования (5 разряд) К-3 1,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</si>
  <si>
    <t>Опасность от подъема тяжестей, превышающих допустимый вес;</t>
  </si>
  <si>
    <r>
      <t xml:space="preserve"> 012 Цех изготовления труб и монтажа трубопроводов:</t>
    </r>
    <r>
      <rPr>
        <sz val="16"/>
        <color theme="1"/>
        <rFont val="Calibri"/>
        <family val="2"/>
        <charset val="204"/>
        <scheme val="minor"/>
      </rPr>
      <t xml:space="preserve"> Аппаратчик нейтрализации 5  разряд К-3 2, Комплектовщик изделий и инструмента (4 разряд), Термист (5 разряд), Уборщик производственных и служебных помещений (2 разряд),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Травильщик (с КО) 3 разряд, Травильщик 3 разряд Участка по подготовке и изготовлению трубопроводов ц № 12, Чистильщик металла отливок изделий и деталей 3 разряд Участка по подготовке и изготовлению трубопроводов ц № 12.</t>
    </r>
  </si>
  <si>
    <t xml:space="preserve"> 012 Цех изготовления труб и монтажа трубопроводов: Аппаратчик нейтрализации 5  разряд К-3 2, Комплектовщик изделий и инструмента (4 разряд), Термист (5 разряд), Уборщик производственных и служебных помещений (2 разряд),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Травильщик (с КО) 3 разряд, Травильщик 3 разряд Участка по подготовке и изготовлению трубопроводов ц № 12, Чистильщик металла отливок изделий и деталей 3 разряд Участка по подготовке и изготовлению трубопроводов ц № 12.</t>
  </si>
  <si>
    <t>Опасность, связанная с наклонами корпуса;</t>
  </si>
  <si>
    <r>
      <t xml:space="preserve"> 012 Цех изготовления труб и монтажа трубопроводов:</t>
    </r>
    <r>
      <rPr>
        <sz val="16"/>
        <color theme="1"/>
        <rFont val="Calibri"/>
        <family val="2"/>
        <charset val="204"/>
        <scheme val="minor"/>
      </rPr>
      <t xml:space="preserve"> Термист (5 разряд), Уборщик производственных и служебных помещений (2 разряд), Гальваник 3 разряд Участок по подготовке и изготовлению трубопроводов ц № 12,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Травильщик (с КО) 3 разряд, Травильщик 3 разряд Участка по подготовке и изготовлению трубопроводов ц № 12, Чистильщик металла отливок изделий и деталей 3 разряд Участка по подготовке и изготовлению трубопроводов ц № 12.</t>
    </r>
  </si>
  <si>
    <t xml:space="preserve"> 012 Цех изготовления труб и монтажа трубопроводов: Термист (5 разряд), Уборщик производственных и служебных помещений (2 разряд), Гальваник 3 разряд Участок по подготовке и изготовлению трубопроводов ц № 12,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Травильщик (с КО) 3 разряд, Травильщик 3 разряд Участка по подготовке и изготовлению трубопроводов ц № 12, Чистильщик металла отливок изделий и деталей 3 разряд Участка по подготовке и изготовлению трубопроводов ц № 12.</t>
  </si>
  <si>
    <t>Опасность, связанная с рабочей позой;</t>
  </si>
  <si>
    <t>Опасность вредных для здоровья поз, связанных с чрезмерным напряжением тела;</t>
  </si>
  <si>
    <r>
      <t xml:space="preserve"> 012 Цех изготовления труб и монтажа трубопроводов:</t>
    </r>
    <r>
      <rPr>
        <sz val="16"/>
        <color theme="1"/>
        <rFont val="Calibri"/>
        <family val="2"/>
        <charset val="204"/>
        <scheme val="minor"/>
      </rPr>
      <t xml:space="preserve"> Комплектовщик изделий и инструмента (4 разряд), Слесарь-ремонтник (5 разряд) К-3 1, Слесарь-сантехник (6 разряд) К-3 2, Электромонтер по ремонту и обслуживанию электрооборудования (5 разряд) К-3 1,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</si>
  <si>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Комплектовщик изделий и инструмента (4 разряд), Слесарь-ремонтник (5 разряд) К-3 1, Слесарь-сантехник (6 разряд) К-3 2, Электромонтер по ремонту и обслуживанию электрооборудования (5 разряд) К-3 1,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</si>
  <si>
    <t>Опасность физических перегрузок от периодического поднятия тяжелых узлов и деталей машин;</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</si>
  <si>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 по подготовке производства, Ведущий инженер-технолог, Ведущий инженер-технолог (участок гальваники горячей оцинковки металла), Инженер по подготовке производства 1 кат, Инженер-технолог 1 кат, Энергетик-механик цеха, Архивариус, Делопроизводитель, Аппаратчик нейтрализации 5  разряд К-3 2, Водитель электро- и автотележки 3  разряд, Комплектовщик изделий и инструмента (4 разряд), Оператор станков с программным управлением 5 разряда, Термист (5 разряд), Уборщик производственных и служебных помещений (2 разряд),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</si>
  <si>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 по подготовке производства, Ведущий инженер-технолог, Ведущий инженер-технолог (участок гальваники горячей оцинковки металла), Инженер по подготовке производства 1 кат, Инженер-технолог 1 кат, Энергетик-механик цеха, Архивариус, Делопроизводитель, Аппаратчик нейтрализации 5  разряд К-3 2, Водитель электро- и автотележки 3  разряд, Комплектовщик изделий и инструмента (4 разряд), Оператор станков с программным управлением 5 разряда, Термист (5 разряд), Уборщик производственных и служебных помещений (2 разряд),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</si>
  <si>
    <t>Опасность психических нагрузок, стрессов;</t>
  </si>
  <si>
    <t>Опасность перенапряжения зрительного анализатора;</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</si>
  <si>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Аппаратчик нейтрализации 5  разряд К-3 2,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Термист (5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</si>
  <si>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Аппаратчик нейтрализации 5  разряд К-3 2,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Термист (5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</si>
  <si>
    <t>Опасность повреждения мембранной перепонки уха, связанная с воздействием шума высокой интенсивности;</t>
  </si>
  <si>
    <t>Опасность, связанная с возможностью не услышать звуковой сигнал об опасности;</t>
  </si>
  <si>
    <r>
      <t xml:space="preserve"> 012 Цех изготовления труб и монтажа трубопроводов:</t>
    </r>
    <r>
      <rPr>
        <sz val="16"/>
        <color theme="1"/>
        <rFont val="Calibri"/>
        <family val="2"/>
        <charset val="204"/>
        <scheme val="minor"/>
      </rPr>
      <t xml:space="preserve">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Электромонтер по ремонту и обслуживанию электрооборудования (5 разряд) К-3 1,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</si>
  <si>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Электромонтер по ремонту и обслуживанию электрооборудования (5 разряд) К-3 1, Бригадир на участках основного производства (бригадир-наставник), Изолировщик судовой,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</si>
  <si>
    <t>Опасность от воздействия локальной вибрации при использовании ручных механизмов;</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</si>
  <si>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Электромонтер по ремонту и обслуживанию электрооборудования (5 разряд) К-3 1,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</si>
  <si>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Электромонтер по ремонту и обслуживанию электрооборудования (5 разряд) К-3 1,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</si>
  <si>
    <t>Опасность, связанная с воздействием общей вибрации;</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</si>
  <si>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Ведущий инженер по подготовке производства, Инженер по подготовке производства 1 кат, Энергетик-механик цеха, Водитель электро- и автотележки 3  разряд, Комплектовщик изделий и инструмента (4 разряд), Оператор станков с программным управлением 5 разряда, Слесарь-ремонтник (5 разряд) К-3 1, Слесарь-сантехник (6 разряд) К-3 2, Старший кладовщик (3 разряд), Сторож (вахтер) 2 разряд, Термист (5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</si>
  <si>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Ведущий инженер по подготовке производства, Инженер по подготовке производства 1 кат, Энергетик-механик цеха, Водитель электро- и автотележки 3  разряд, Комплектовщик изделий и инструмента (4 разряд), Оператор станков с программным управлением 5 разряда, Слесарь-ремонтник (5 разряд) К-3 1, Слесарь-сантехник (6 разряд) К-3 2, Старший кладовщик (3 разряд), Сторож (вахтер) 2 разряд, Термист (5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</si>
  <si>
    <t>Опасность недостаточной освещенности в рабочей зоне;</t>
  </si>
  <si>
    <r>
      <t xml:space="preserve"> 012 Цех изготовления труб и монтажа трубопроводов:</t>
    </r>
    <r>
      <rPr>
        <sz val="16"/>
        <color theme="1"/>
        <rFont val="Calibri"/>
        <family val="2"/>
        <charset val="204"/>
        <scheme val="minor"/>
      </rPr>
      <t xml:space="preserve"> Энергетик-механик цеха, Электромонтер по ремонту и обслуживанию электрооборудования (5 разряд) К-3 1,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</si>
  <si>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Энергетик-механик цеха, Электромонтер по ремонту и обслуживанию электрооборудования (5 разряд) К-3 1,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</si>
  <si>
    <t>Опасность повышенной яркости света;</t>
  </si>
  <si>
    <r>
      <t xml:space="preserve"> 012 Цех изготовления труб и монтажа трубопроводов:</t>
    </r>
    <r>
      <rPr>
        <sz val="16"/>
        <color theme="1"/>
        <rFont val="Calibri"/>
        <family val="2"/>
        <charset val="204"/>
        <scheme val="minor"/>
      </rPr>
      <t xml:space="preserve">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Сторож (вахтер) 2 разряд, Термист (5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</si>
  <si>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Водитель электро- и автотележки 3  разряд, Оператор станков с программным управлением 5 разряда, Слесарь-ремонтник (5 разряд) К-3 1, Слесарь-сантехник (6 разряд) К-3 2, Сторож (вахтер) 2 разряд, Термист (5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</si>
  <si>
    <t>Опасность пониженной контрастности;</t>
  </si>
  <si>
    <r>
      <t xml:space="preserve"> 012 Цех изготовления труб и монтажа трубопроводов:</t>
    </r>
    <r>
      <rPr>
        <sz val="16"/>
        <color theme="1"/>
        <rFont val="Calibri"/>
        <family val="2"/>
        <charset val="204"/>
        <scheme val="minor"/>
      </rPr>
      <t xml:space="preserve"> Энергетик-механик цеха, Электромонтер по ремонту и обслуживанию электрооборудования (5 разряд) К-3 1.</t>
    </r>
  </si>
  <si>
    <t xml:space="preserve"> 012 Цех изготовления труб и монтажа трубопроводов: Энергетик-механик цеха, Электромонтер по ремонту и обслуживанию электрооборудования (5 разряд) К-3 1.</t>
  </si>
  <si>
    <t>Опасность, связанная с воздействием электростатического поля;</t>
  </si>
  <si>
    <r>
      <t xml:space="preserve"> 012 Цех изготовления труб и монтажа трубопроводов:</t>
    </r>
    <r>
      <rPr>
        <sz val="16"/>
        <color theme="1"/>
        <rFont val="Calibri"/>
        <family val="2"/>
        <charset val="204"/>
        <scheme val="minor"/>
      </rPr>
      <t xml:space="preserve"> Электромонтер по ремонту и обслуживанию электрооборудования (5 разряд) К-3 1.</t>
    </r>
  </si>
  <si>
    <t xml:space="preserve"> 012 Цех изготовления труб и монтажа трубопроводов: Электромонтер по ремонту и обслуживанию электрооборудования (5 разряд) К-3 1.</t>
  </si>
  <si>
    <t>Постоянные магниты, электромагниты, сильноточные системы постоянного тока (линии передачи постоянного тока, электролитные ванны и др. электротехнические устройства).</t>
  </si>
  <si>
    <t>Ни03</t>
  </si>
  <si>
    <t>Опасность, связанная с воздействием постоянного магнитного поля;</t>
  </si>
  <si>
    <t>опасность, связанная с воздействием постоянного магнитного поля;</t>
  </si>
  <si>
    <t>Производственное и бытового электрооборудование переменного тока, в первую очередь подстанции и воздушные ЛЭП сверхвысокого напряжения (СВН).</t>
  </si>
  <si>
    <t>Ни04</t>
  </si>
  <si>
    <t>Опасность, связанная с воздействием электрического поля промышленной частоты;</t>
  </si>
  <si>
    <t>опасность, связанная с воздействием электрического поля промышленной частоты;</t>
  </si>
  <si>
    <t xml:space="preserve">      Постоянные магниты, электромагниты, сильноточные системы постоянного тока (линии передачи постоянного тока, электролитные ванны и др. электротехнические устройства).</t>
  </si>
  <si>
    <t>Ни05</t>
  </si>
  <si>
    <t>Опасность, связанная с воздействием магнитного поля промышленной частоты;</t>
  </si>
  <si>
    <t>опасность, связанная с воздействием магнитного поля промышленной частоты;</t>
  </si>
  <si>
    <r>
      <t xml:space="preserve"> 012 Цех изготовления труб и монтажа трубопроводов:</t>
    </r>
    <r>
      <rPr>
        <sz val="16"/>
        <color theme="1"/>
        <rFont val="Calibri"/>
        <family val="2"/>
        <charset val="204"/>
        <scheme val="minor"/>
      </rPr>
      <t xml:space="preserve"> Энергетик-механик цеха.</t>
    </r>
  </si>
  <si>
    <t xml:space="preserve"> 012 Цех изготовления труб и монтажа трубопроводов: Энергетик-механик цеха.</t>
  </si>
  <si>
    <t xml:space="preserve">   Линии электропередач, а также все высоковольтные установки.</t>
  </si>
  <si>
    <t>Ни06</t>
  </si>
  <si>
    <t>Опасность от электромагнитных излучений (в том числе промышленной частоты);</t>
  </si>
  <si>
    <t>опасность от электромагнитных излучений;</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</si>
  <si>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Начальник цеха,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</si>
  <si>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Начальник цеха, Трубопроводчик судовой, электросварщик на автоматических и полуавтоматических машинах, Электросварщик ручной сварки.</t>
  </si>
  <si>
    <t>Опасность, связанная с воздействием ультрафиолетового излучения;</t>
  </si>
  <si>
    <t xml:space="preserve"> 012 Цех изготовления труб и монтажа трубопроводов: Трубопроводчик судовой, электросварщик на автоматических и полуавтоматических машинах, Электросварщик ручной сварки , изолировщик судовой</t>
  </si>
  <si>
    <t>Море, док (заполненный водой)</t>
  </si>
  <si>
    <t>Ут01</t>
  </si>
  <si>
    <t xml:space="preserve"> Опасность утонуть в водоеме;</t>
  </si>
  <si>
    <t>опасность утонуть в водоеме;</t>
  </si>
  <si>
    <t xml:space="preserve">1. Установка и содержание в исправном состоянии перил, ограждений и поручней.
2. Установка соответствующих знаков и указателей.
3. Оснащение прибрежной части и дока средствами спасения утопающих в соответствии с Национальным стандартом. </t>
  </si>
  <si>
    <t>Технологические ёмкости (станция нейтрализации, гальванический участок, участок оцинкования)</t>
  </si>
  <si>
    <t>Ут02</t>
  </si>
  <si>
    <t>Опасность утонуть в технологической емкости;</t>
  </si>
  <si>
    <t>опасность утонуть в технологической емкости;</t>
  </si>
  <si>
    <t xml:space="preserve">1. Установка и содержание в исправном состоянии перил, ограждений и поручней.
2. Установка соответствующих знаков и указателей.
3. Оснащение участков и зон с технологическими емкостями, заполненных жидкостями, средствами спасения утопающих. </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</si>
  <si>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Водитель электро- и автотележки 3  разряд, Оператор станков с программным управлением 5 разряда, Электромонтер по ремонту и обслуживанию электрооборудования (5 разряд) К-3 1,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</si>
  <si>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Водитель электро- и автотележки 3  разряд, Оператор станков с программным управлением 5 разряда, Электромонтер по ремонту и обслуживанию электрооборудования (5 разряд) К-3 1,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</si>
  <si>
    <t>опасность при выполнении работ на высоте</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</si>
  <si>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Начальник цеха.</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</si>
  <si>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Начальник цеха.</t>
  </si>
  <si>
    <t xml:space="preserve"> Опасность, связанная с отсутствием на рабочем месте перечня возможных аварий;</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</si>
  <si>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 по подготовке производства, Ведущий инженер-технолог, Ведущий инженер-технолог (участок гальваники горячей оцинковки металла), Инженер по подготовке производства 1 кат, Инженер-технолог 1 кат, Энергетик-механик цеха, Архивариус, Делопроизводитель, Комплектовщик изделий и инструмента (4 разряд), Слесарь-ремонтник (5 разряд) К-3 1, Слесарь-сантехник (6 разряд) К-3 2, Старший кладовщик (3 разряд), Сторож (вахтер) 2 разряд, Уборщик производственных и служебных помещений (2 разряд), Электромонтер по ремонту и обслуживанию электрооборудования (5 разряд) К-3 1,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</si>
  <si>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 по подготовке производства, Ведущий инженер-технолог, Ведущий инженер-технолог (участок гальваники горячей оцинковки металла), Инженер по подготовке производства 1 кат, Инженер-технолог 1 кат, Энергетик-механик цеха, Архивариус, Делопроизводитель, Комплектовщик изделий и инструмента (4 разряд), Слесарь-ремонтник (5 разряд) К-3 1, Слесарь-сантехник (6 разряд) К-3 2, Старший кладовщик (3 разряд), Сторож (вахтер) 2 разряд, Уборщик производственных и служебных помещений (2 разряд), Электромонтер по ремонту и обслуживанию электрооборудования (5 разряд) К-3 1, Трубопроводчик судовой, электросварщик на автоматических и полуавтоматических машинах, Электросварщик ручной сварки.</t>
  </si>
  <si>
    <t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t>
  </si>
  <si>
    <t>1. Размещение аптечек в близкой доступности от стационарных мест выполенения работ.
2. Установка соответствующих знаков/табличек в местах их размещения.</t>
  </si>
  <si>
    <t>Опасность, связанная с отсутствием информации (схемы, знаков, разметки) о направлении эвакуации в случае возникновения аварии;</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</si>
  <si>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Аппаратчик нейтрализации 5  разряд К-3 2, Водитель электро- и автотележки 3  разряд, Комплектовщик изделий и инструмента (4 разряд), Оператор станков с программным управлением 5 разряда, Слесарь-ремонтник (5 разряд) К-3 1, Слесарь-сантехник (6 разряд) К-3 2, Старший кладовщик (3 разряд), Сторож (вахтер) 2 разряд, Термист (5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</si>
  <si>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Энергетик-механик цеха, Аппаратчик нейтрализации 5  разряд К-3 2, Водитель электро- и автотележки 3  разряд, Комплектовщик изделий и инструмента (4 разряд), Оператор станков с программным управлением 5 разряда, Слесарь-ремонтник (5 разряд) К-3 1, Слесарь-сантехник (6 разряд) К-3 2, Старший кладовщик (3 разряд), Сторож (вахтер) 2 разряд, Термист (5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Гальваник 3 разряд Участок по подготовке и изготовлению трубопроводов ц № 12, Изолировщик судовой,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</si>
  <si>
    <t xml:space="preserve"> Опасность от вдыхания дыма, паров вредных газов и пыли при пожаре;</t>
  </si>
  <si>
    <t>1. Соблюдение правил поведения при пожаре. 2 Применение СИЗОД</t>
  </si>
  <si>
    <t xml:space="preserve"> Опасность воздействия открытого пламени;</t>
  </si>
  <si>
    <r>
      <t xml:space="preserve"> 012 Цех изготовления труб и монтажа трубопроводов:</t>
    </r>
    <r>
      <rPr>
        <sz val="16"/>
        <color theme="1"/>
        <rFont val="Calibri"/>
        <family val="2"/>
        <charset val="204"/>
        <scheme val="minor"/>
      </rPr>
      <t xml:space="preserve"> Энергетик-механик цеха, Архивариус, Делопроизводитель, Комплектовщик изделий и инструмента (4 разряд), Слесарь-ремонтник (5 разряд) К-3 1, Слесарь-сантехник (6 разряд) К-3 2, Старший кладовщик (3 разряд), Сторож (вахтер) 2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</si>
  <si>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Энергетик-механик цеха, Архивариус, Делопроизводитель, Комплектовщик изделий и инструмента (4 разряд), Слесарь-ремонтник (5 разряд) К-3 1, Слесарь-сантехник (6 разряд) К-3 2, Старший кладовщик (3 разряд), Сторож (вахтер) 2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</si>
  <si>
    <t>Опасность воздействия пониженной концентрации кислорода в воздухе;</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</si>
  <si>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 по подготовке производства, Ведущий инженер-технолог, Ведущий инженер-технолог (участок гальваники горячей оцинковки металла), Инженер по подготовке производства 1 кат, Инженер-технолог 1 кат, Энергетик-механик цеха, Архивариус, Делопроизводитель, Комплектовщик изделий и инструмента (4 разряд), Слесарь-ремонтник (5 разряд) К-3 1, Слесарь-сантехник (6 разряд) К-3 2, Старший кладовщик (3 разряд), Сторож (вахтер) 2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</si>
  <si>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 по подготовке производства, Ведущий инженер-технолог, Ведущий инженер-технолог (участок гальваники горячей оцинковки металла), Инженер по подготовке производства 1 кат, Инженер-технолог 1 кат, Энергетик-механик цеха, Архивариус, Делопроизводитель, Комплектовщик изделий и инструмента (4 разряд), Слесарь-ремонтник (5 разряд) К-3 1, Слесарь-сантехник (6 разряд) К-3 2, Старший кладовщик (3 разряд), Сторож (вахтер) 2 разряд, Уборщик производственных и служебных помещений (2 разряд), Электромонтер по ремонту и обслуживанию электрооборудования (5 разряд) К-3 1, Бригадир на участках основного производства (бригадир-наставник), Токарь-расточник (3 разряд), Токарь-расточник (4 разряд),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электросварщик на автоматических и полуавтоматических машинах, Электросварщик ручной сварки.</t>
  </si>
  <si>
    <t>Здания, сооружения при пожаре</t>
  </si>
  <si>
    <t>Пж07</t>
  </si>
  <si>
    <t>Опасность воздействия осколков частей разрушившихся зданий, сооружений, строений;</t>
  </si>
  <si>
    <t>опасность воздействия осколков частей разрушившихся зданий, сооружений, строений;</t>
  </si>
  <si>
    <t>Подземные конструкции</t>
  </si>
  <si>
    <t>Об01</t>
  </si>
  <si>
    <t>Опасность обрушения подземных конструкций;</t>
  </si>
  <si>
    <t>опасность обрушения подземных конструкций;</t>
  </si>
  <si>
    <r>
      <t xml:space="preserve"> 012 Цех изготовления труб и монтажа трубопроводов:</t>
    </r>
    <r>
      <rPr>
        <sz val="16"/>
        <color theme="1"/>
        <rFont val="Calibri"/>
        <family val="2"/>
        <charset val="204"/>
        <scheme val="minor"/>
      </rPr>
      <t xml:space="preserve">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Слесарь-ремонтник (5 разряд) К-3 1, Слесарь-сантехник (6 разряд) К-3 2, Изолировщик судовой.</t>
    </r>
  </si>
  <si>
    <t xml:space="preserve"> 012 Цех изготовления труб и монтажа трубопроводов: Заместитель начальника цеха (по производству), Мастер участка (производственного), Мастер участка (производственного) по подготовке и изготовлению трубопроводов, Начальник цеха, Помощник мастера участка (производственного), Старший мастер участка (производственного), Слесарь-ремонтник (5 разряд) К-3 1, Слесарь-сантехник (6 разряд) К-3 2, Изолировщик судовой.</t>
  </si>
  <si>
    <t>Опасность самовозгорания горючих веществ;</t>
  </si>
  <si>
    <t>1. Соблюдение техники безопасности при обращении с горючими веществами.
2. Соблюдение технологии ведения работ. 3. Применение СИЗ</t>
  </si>
  <si>
    <t xml:space="preserve"> Опасность возникновения взрыва, в том числе происшедшего вследствие пожара;</t>
  </si>
  <si>
    <r>
      <t xml:space="preserve"> 012 Цех изготовления труб и монтажа трубопроводов:</t>
    </r>
    <r>
      <rPr>
        <sz val="16"/>
        <color theme="1"/>
        <rFont val="Calibri"/>
        <family val="2"/>
        <charset val="204"/>
        <scheme val="minor"/>
      </rPr>
      <t xml:space="preserve"> Аппаратчик нейтрализации 5  разряд К-3 2, Термист (5 разряд), Бригадир на участках основного производства (бригадир-наставник), Гальваник 3 разряд Участок по подготовке и изготовлению трубопроводов ц № 12,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r>
  </si>
  <si>
    <t xml:space="preserve"> 012 Цех изготовления труб и монтажа трубопроводов: Аппаратчик нейтрализации 5  разряд К-3 2, Термист (5 разряд), Бригадир на участках основного производства (бригадир-наставник), Гальваник 3 разряд Участок по подготовке и изготовлению трубопроводов ц № 12, Корректировщик ванн 1 разряд Участка по подготовке и изготовлению трубопроводов ц № 12, Корректировщик ванн 3 разряд Участка по подготовке и изготовлению трубопроводов ц № 12, Маляр 3 разряд Участка по подготовке и изготовлению трубопроводов ц № 12, Оцинковщик горячим способом 4 разряд Участка по подготовке и изготовлению трубопроводов ц № 12, Токарь-расточник (3 разряд), Токарь-расточник (4 разряд), Травильщик (с КО) 3 разряд, Травильщик 3 разряд Участка по подготовке и изготовлению трубопроводов ц № 12, Трубогибщик судовой 1 разряд Участка по подготовке и изготовлению трубопроводов ц № 12, Трубогибщик судовой 3 разряд Участка по подготовке и изготовлению трубопроводов ц № 12, Трубопроводчик судовой, Чистильщик металла отливок изделий и деталей 3 разряд Участка по подготовке и изготовлению трубопроводов ц № 12, электросварщик на автоматических и полуавтоматических машинах, Электросварщик ручной сварки.</t>
  </si>
  <si>
    <t xml:space="preserve"> Опасность, связанная с несоответствием средств индивидуальной защиты анатомическим особенностям человека;</t>
  </si>
  <si>
    <t>Средства индивидуальной защиты</t>
  </si>
  <si>
    <t>Сз02</t>
  </si>
  <si>
    <t xml:space="preserve"> Опасность, связанная со скованностью, вызванной применением средств индивидуальной защиты;</t>
  </si>
  <si>
    <t>опасность, связанная со скованностью, вызванной применением  средств индивидуальной защиты;</t>
  </si>
  <si>
    <t>016 Транспортный цех: Заместитель начальника цеха, Мастер дорожный, Начальник (заведующий) гаража, Начальник КТП-механик технологический транспорт, Начальник цеха, Ведущий инженер по безопасности движения, Инженер по техдокументации 1 категории, Менеджер (по логистике), Сменный механик (технологического транспорта), Старший диспетчер, Экономист 1 кат, Водитель автомобиля 4 разряд, Водитель автомобиля 5  разряд, Водитель автомобиля 6  разряд, Водитель автомобиля 7  разряд, Водитель автомобиля 8  разряд, Водитель погрузчика 4 разряд, Водитель погрузчика 5 разряд, Машинист автовышки и автогидроподъемника 4  разряд, Машинист автовышки и автогидроподъемника 5 разряд, Машинист автовышки и автогидроподъемника 6 разряд, Машинист железнодорожно-строительных машин (6 разряд), Машинист крана автомобильного 8 разряд К-3 1, Машинист тепловоза 3 разряд, Монтер пути 5  разряд, Монтер пути 6 разряд.</t>
  </si>
  <si>
    <t>016 Транспортный цех: Слесарь по ремонту автомобилей 4  разряд, Слесарь по ремонту автомобилей 6 разряд, Слесарь по ремонту дорожно-строительных машин и тракторов 6 разряд, Машинист крана автомобильного 8 разряд К-3 1.</t>
  </si>
  <si>
    <t>016 Транспортный цех: Слесарь-сантехник (5 разряд), Составитель поездов 3 разряд, Старший кладовщик (3 разряд), Уборщик производственных и служебных помещений (2 разряд).</t>
  </si>
  <si>
    <t>016 Транспортный цех: Заместитель начальника цеха, Мастер дорожный, Начальник (заведующий) гаража, Начальник КТП-механик технологический транспорт, Начальник цеха, Ведущий инженер по безопасности движения, Инженер по техдокументации 1 категории, Менеджер (по логистике), Сменный механик (технологического транспорта), Старший диспетчер, Экономист 1 кат, Водитель автомобиля 4 разряд, Водитель автомобиля 5  разряд, Водитель автомобиля 6  разряд, Водитель автомобиля 7  разряд, Водитель автомобиля 8  разряд, Водитель погрузчика 4 разряд, Водитель погрузчика 5 разряд, Машинист автовышки и автогидроподъемника 4  разряд, Машинист автовышки и автогидроподъемника 5 разряд, Машинист автовышки и автогидроподъемника 6 разряд, Машинист железнодорожно-строительных машин (6 разряд), Машинист тепловоза 3 разряд, Помощник машиниста тепловоза 3 разряд.</t>
  </si>
  <si>
    <t>016 Транспортный цех: Сменный механик (технологического транспорта), Водитель автомобиля 4 разряд, Водитель автомобиля 5  разряд, Водитель автомобиля 6  разряд, Водитель автомобиля 7  разряд, Водитель автомобиля 8  разряд, Водитель погрузчика 4 разряд, Водитель погрузчика 5 разряд, Машинист автовышки и автогидроподъемника 4  разряд, Машинист автовышки и автогидроподъемника 5 разряд, Машинист автовышки и автогидроподъемника 6 разряд, Монтер пути 5  разряд, Монтер пути 6 разряд, Слесарь-сантехник (5 разряд), Составитель поездов 3 разряд, Старший кладовщик (3 разряд), Уборщик производственных и служебных помещений (2 разряд).</t>
  </si>
  <si>
    <t>016 Транспортный цех: Водитель автомобиля 4 разряд, Водитель автомобиля 5  разряд, Водитель автомобиля 6  разряд, Водитель автомобиля 7  разряд, Водитель автомобиля 8  разряд, Водитель погрузчика 4 разряд, Водитель погрузчика 5 разряд, Машинист автовышки и автогидроподъемника 4  разряд, Машинист автовышки и автогидроподъемника 5 разряд, Машинист автовышки и автогидроподъемника 6 разряд, Машинист железнодорожно-строительных машин (6 разряд), Машинист тепловоза 3 разряд, Помощник машиниста тепловоза 3 разряд.</t>
  </si>
  <si>
    <t>016 Транспортный цех: Машинист автовышки и автогидроподъемника 4  разряд, Машинист автовышки и автогидроподъемника 5 разряд, Машинист автовышки и автогидроподъемника 6 разряд, Монтер пути 5  разряд, Монтер пути 6 разряд, Слесарь-сантехник (5 разряд), Составитель поездов 3 разряд, Уборщик производственных и служебных помещений (2 разряд).</t>
  </si>
  <si>
    <t>016 Транспортный цех: Машинист экскаватора 6 разряд, Монтер пути 5  разряд, Монтер пути 6 разряд, Слесарь-сантехник (5 разряд), Составитель поездов 3 разряд, Тракторист 4  разряд, Тракторист 5  разряд, Тракторист 6  разряд, Уборщик производственных и служебных помещений (2 разряд).</t>
  </si>
  <si>
    <t>016 Транспортный цех: Монтер пути 5  разряд, Монтер пути 6 разряд.</t>
  </si>
  <si>
    <t>016 Транспортный цех: Водитель погрузчика 4 разряд, Водитель погрузчика 5 разряд, Машинист автовышки и автогидроподъемника 4  разряд, Машинист автовышки и автогидроподъемника 5 разряд, Машинист автовышки и автогидроподъемника 6 разряд, Машинист крана автомобильного 8 разряд К-3 1, Машинист экскаватора 6 разряд, Монтер пути 5  разряд, Монтер пути 6 разряд, Слесарь по ремонту автомобилей 4  разряд, Слесарь по ремонту автомобилей 6 разряд, Слесарь по ремонту дорожно-строительных машин и тракторов 6 разряд, Составитель поездов 3 разряд, Тракторист 4  разряд, Тракторист 5  разряд, Тракторист 6  разряд.</t>
  </si>
  <si>
    <t>016 Транспортный цех: Машинист экскаватора 6 разряд, Монтер пути 5  разряд, Монтер пути 6 разряд, Слесарь-сантехник (5 разряд), Составитель поездов 3 разряд, Старший кладовщик (3 разряд), Тракторист 4  разряд, Тракторист 5  разряд, Тракторист 6  разряд, Уборщик производственных и служебных помещений (2 разряд).</t>
  </si>
  <si>
    <t>016 Транспортный цех: Монтер пути 5  разряд, Монтер пути 6 разряд, Слесарь по ремонту автомобилей 4  разряд, Слесарь по ремонту автомобилей 6 разряд, Слесарь по ремонту дорожно-строительных машин и тракторов 6 разряд, Слесарь-сантехник (5 разряд), Составитель поездов 3 разряд, Старший кладовщик (3 разряд), Уборщик производственных и служебных помещений (2 разряд).</t>
  </si>
  <si>
    <t>016 Транспортный цех: Машинист крана автомобильного 8 разряд К-3 1, Монтер пути 5  разряд, Монтер пути 6 разряд, Слесарь по ремонту автомобилей 4  разряд, Слесарь по ремонту автомобилей 6 разряд, Слесарь по ремонту дорожно-строительных машин и тракторов 6 разряд, Слесарь-сантехник (5 разряд), Составитель поездов 3 разряд.</t>
  </si>
  <si>
    <t>016 Транспортный цех: Водитель автомобиля 4 разряд, Водитель автомобиля 5  разряд, Водитель автомобиля 6  разряд, Водитель автомобиля 7  разряд, Водитель автомобиля 8  разряд, Водитель погрузчика 4 разряд, Водитель погрузчика 5 разряд, Машинист автовышки и автогидроподъемника 4  разряд, Машинист автовышки и автогидроподъемника 5 разряд, Машинист автовышки и автогидроподъемника 6 разряд, Машинист крана автомобильного 8 разряд К-3 1, Машинист экскаватора 6 разряд, Монтер пути 5  разряд, Монтер пути 6 разряд, Слесарь по ремонту автомобилей 4  разряд, Слесарь по ремонту автомобилей 6 разряд, Слесарь по ремонту дорожно-строительных машин и тракторов 6 разряд, Составитель поездов 3 разряд, Тракторист 4  разряд, Тракторист 5  разряд, Тракторист 6  разряд.</t>
  </si>
  <si>
    <t>016 Транспортный цех: Заместитель начальника цеха, Мастер дорожный, Начальник (заведующий) гаража, Начальник КТП-механик технологический транспорт, Начальник цеха, Ведущий инженер по безопасности движения, Инженер по техдокументации 1 категории, Менеджер (по логистике), Сменный механик (технологического транспорта), Старший диспетчер, Экономист 1 кат, Старший кладовщик (3 разряд).</t>
  </si>
  <si>
    <t>016 Транспортный цех: Инженер по техдокументации 1 категории, Менеджер (по логистике), Старший диспетчер, Экономист 1 кат, Монтер пути 5  разряд, Монтер пути 6 разряд, Слесарь по ремонту автомобилей 4  разряд, Слесарь по ремонту автомобилей 6 разряд, Слесарь по ремонту дорожно-строительных машин и тракторов 6 разряд, Составитель поездов 3 разряд.</t>
  </si>
  <si>
    <t>016 Транспортный цех: Сменный механик (технологического транспорта), Машинист крана автомобильного 8 разряд К-3 1, Монтер пути 5  разряд, Монтер пути 6 разряд, Слесарь по ремонту автомобилей 4  разряд, Слесарь по ремонту автомобилей 6 разряд, Слесарь по ремонту дорожно-строительных машин и тракторов 6 разряд, Слесарь-сантехник (5 разряд), Составитель поездов 3 разряд.</t>
  </si>
  <si>
    <t>016 Транспортный цех: Заместитель начальника цеха, Мастер дорожный, Начальник (заведующий) гаража, Начальник КТП-механик технологический транспорт, Начальник цеха, Ведущий инженер по безопасности движения, Инженер по техдокументации 1 категории, Менеджер (по логистике), Сменный механик (технологического транспорта), Старший диспетчер, Экономист 1 кат, Водитель автомобиля 4 разряд, Водитель автомобиля 5  разряд, Водитель автомобиля 6  разряд, Водитель автомобиля 7  разряд, Водитель автомобиля 8  разряд, Монтер пути 5  разряд, Монтер пути 6 разряд, Слесарь по ремонту автомобилей 4  разряд, Слесарь по ремонту автомобилей 6 разряд, Слесарь по ремонту дорожно-строительных машин и тракторов 6 разряд, Слесарь-сантехник (5 разряд), Составитель поездов 3 разряд, Старший кладовщик (3 разряд), Тракторист 4  разряд, Тракторист 5  разряд, Тракторист 6  разряд, Уборщик производственных и служебных помещений (2 разряд).</t>
  </si>
  <si>
    <t>016 Транспортный цех: Машинист крана автомобильного 8 разряд К-3 1, Монтер пути 5  разряд, Монтер пути 6 разряд, Слесарь по ремонту автомобилей 4  разряд, Слесарь по ремонту автомобилей 6 разряд, Слесарь по ремонту дорожно-строительных машин и тракторов 6 разряд, Слесарь-сантехник (5 разряд), Составитель поездов 3 разряд, Старший кладовщик (3 разряд), Уборщик производственных и служебных помещений (2 разряд).</t>
  </si>
  <si>
    <t>016 Транспортный цех: Машинист автовышки и автогидроподъемника 4  разряд, Машинист автовышки и автогидроподъемника 5 разряд, Машинист автовышки и автогидроподъемника 6 разряд, Машинист крана автомобильного 8 разряд К-3 1, Машинист экскаватора 6 разряд, Тракторист 4  разряд, Тракторист 5  разряд, Тракторист 6  разряд.</t>
  </si>
  <si>
    <t>016 Транспортный цех: Машинист автовышки и автогидроподъемника 4  разряд, Машинист автовышки и автогидроподъемника 5 разряд, Машинист автовышки и автогидроподъемника 6 разряд.</t>
  </si>
  <si>
    <t>016 Транспортный цех: Монтер пути 5  разряд, Монтер пути 6 разряд, Слесарь по ремонту автомобилей 4  разряд, Слесарь по ремонту автомобилей 6 разряд, Слесарь по ремонту дорожно-строительных машин и тракторов 6 разряд, Слесарь-сантехник (5 разряд), Составитель поездов 3 разряд.</t>
  </si>
  <si>
    <t>016 Транспортный цех: Слесарь по ремонту автомобилей 4  разряд, Слесарь по ремонту автомобилей 6 разряд, Слесарь по ремонту дорожно-строительных машин и тракторов 6 разряд, Слесарь-сантехник (5 разряд), Уборщик производственных и служебных помещений (2 разряд).</t>
  </si>
  <si>
    <t>016 Транспортный цех: Водитель погрузчика 4 разряд, Водитель погрузчика 5 разряд, Машинист автовышки и автогидроподъемника 4  разряд, Машинист автовышки и автогидроподъемника 5 разряд, Машинист автовышки и автогидроподъемника 6 разряд, Машинист железнодорожно-строительных машин (6 разряд), Машинист тепловоза 3 разряд, Монтер пути 5  разряд, Монтер пути 6 разряд, Помощник машиниста тепловоза 3 разряд, Слесарь по ремонту автомобилей 4  разряд, Слесарь по ремонту автомобилей 6 разряд, Слесарь по ремонту дорожно-строительных машин и тракторов 6 разряд, Слесарь-сантехник (5 разряд), Уборщик производственных и служебных помещений (2 разряд).</t>
  </si>
  <si>
    <t>016 Транспортный цех: Водитель погрузчика 4 разряд, Водитель погрузчика 5 разряд, Машинист автовышки и автогидроподъемника 4  разряд, Машинист автовышки и автогидроподъемника 5 разряд, Машинист автовышки и автогидроподъемника 6 разряд, Монтер пути 5  разряд, Монтер пути 6 разряд, Слесарь по ремонту автомобилей 4  разряд, Слесарь по ремонту автомобилей 6 разряд, Слесарь по ремонту дорожно-строительных машин и тракторов 6 разряд, Слесарь-сантехник (5 разряд), Составитель поездов 3 разряд.</t>
  </si>
  <si>
    <t>016 Транспортный цех: Монтер пути 5  разряд, Монтер пути 6 разряд, Слесарь по ремонту автомобилей 4  разряд, Слесарь по ремонту автомобилей 6 разряд, Слесарь по ремонту дорожно-строительных машин и тракторов 6 разряд, Слесарь-сантехник (5 разряд), Составитель поездов 3 разряд, Уборщик производственных и служебных помещений (2 разряд).</t>
  </si>
  <si>
    <t>016 Транспортный цех: Слесарь-сантехник (5 разряд).</t>
  </si>
  <si>
    <t>016 Транспортный цех: Слесарь-сантехник (5 разряд), Тракторист 4  разряд, Тракторист 5  разряд, Тракторист 6  разряд.</t>
  </si>
  <si>
    <t>016 Транспортный цех: Оператор заправочных станций 5 разряд.</t>
  </si>
  <si>
    <t>016 Транспортный цех: Водитель автомобиля 4 разряд, Водитель автомобиля 5  разряд, Водитель автомобиля 6  разряд, Водитель автомобиля 7  разряд, Водитель автомобиля 8  разряд, Оператор заправочных станций 5 разряд, Старший кладовщик (3 разряд), Уборщик производственных и служебных помещений (2 разряд).</t>
  </si>
  <si>
    <t>016 Транспортный цех: Водитель автомобиля 4 разряд, Водитель автомобиля 5  разряд, Водитель автомобиля 6  разряд, Водитель автомобиля 7  разряд, Водитель автомобиля 8  разряд, Машинист железнодорожно-строительных машин (6 разряд), Машинист экскаватора 6 разряд, Монтер пути 5  разряд, Монтер пути 6 разряд, Оператор заправочных станций 5 разряд, Помощник машиниста тепловоза 3 разряд, Составитель поездов 3 разряд, Старший кладовщик (3 разряд), Тракторист 4  разряд, Тракторист 5  разряд, Тракторист 6  разряд, Уборщик производственных и служебных помещений (2 разряд).</t>
  </si>
  <si>
    <t>016 Транспортный цех: Водитель автомобиля 4 разряд, Водитель автомобиля 5  разряд, Водитель автомобиля 6  разряд, Водитель автомобиля 7  разряд, Водитель автомобиля 8  разряд, Водитель погрузчика 4 разряд, Водитель погрузчика 5 разряд, Машинист автовышки и автогидроподъемника 4  разряд, Машинист автовышки и автогидроподъемника 5 разряд, Машинист автовышки и автогидроподъемника 6 разряд.</t>
  </si>
  <si>
    <t>016 Транспортный цех: Водитель автомобиля 4 разряд, Водитель автомобиля 5  разряд, Водитель автомобиля 6  разряд, Водитель автомобиля 7  разряд, Водитель автомобиля 8  разряд, Монтер пути 5  разряд, Монтер пути 6 разряд, Слесарь по ремонту автомобилей 4  разряд, Слесарь по ремонту автомобилей 6 разряд, Слесарь по ремонту дорожно-строительных машин и тракторов 6 разряд, Слесарь-сантехник (5 разряд), Составитель поездов 3 разряд, Старший кладовщик (3 разряд), Уборщик производственных и служебных помещений (2 разряд).</t>
  </si>
  <si>
    <t>016 Транспортный цех: Оператор заправочных станций 5 разряд, Слесарь по ремонту автомобилей 4  разряд, Слесарь по ремонту автомобилей 6 разряд, Слесарь по ремонту дорожно-строительных машин и тракторов 6 разряд, Старший кладовщик (3 разряд).</t>
  </si>
  <si>
    <t>016 Транспортный цех: Монтер пути 5  разряд, Монтер пути 6 разряд, Слесарь по ремонту автомобилей 4  разряд, Слесарь по ремонту автомобилей 6 разряд, Слесарь по ремонту дорожно-строительных машин и тракторов 6 разряд, Слесарь-сантехник (5 разряд), Уборщик производственных и служебных помещений (2 разряд).</t>
  </si>
  <si>
    <t>016 Транспортный цех: Водитель автомобиля 4 разряд, Водитель автомобиля 5  разряд, Водитель автомобиля 6  разряд, Водитель автомобиля 7  разряд, Водитель автомобиля 8  разряд, Монтер пути 5  разряд, Монтер пути 6 разряд, Слесарь по ремонту автомобилей 4  разряд, Слесарь по ремонту автомобилей 6 разряд, Слесарь по ремонту дорожно-строительных машин и тракторов 6 разряд, Слесарь-сантехник (5 разряд), Составитель поездов 3 разряд, Уборщик производственных и служебных помещений (2 разряд).</t>
  </si>
  <si>
    <t>016 Транспортный цех: Сменный механик (технологического транспорта), Водитель автомобиля 4 разряд, Водитель автомобиля 5  разряд, Водитель автомобиля 6  разряд, Водитель автомобиля 7  разряд, Водитель автомобиля 8  разряд, Монтер пути 5  разряд, Монтер пути 6 разряд, Слесарь по ремонту автомобилей 4  разряд, Слесарь по ремонту автомобилей 6 разряд, Слесарь по ремонту дорожно-строительных машин и тракторов 6 разряд, Слесарь-сантехник (5 разряд), Составитель поездов 3 разряд.</t>
  </si>
  <si>
    <t>016 Транспортный цех: Уборщик производственных и служебных помещений (2 разряд).</t>
  </si>
  <si>
    <t>016 Транспортный цех: Машинист железнодорожно-строительных машин (6 разряд), Машинист тепловоза 3 разряд, Помощник машиниста тепловоза 3 разряд.</t>
  </si>
  <si>
    <t>016 Транспортный цех: Машинист крана автомобильного 8 разряд К-3 1.</t>
  </si>
  <si>
    <t>016 Транспортный цех: Машинист крана автомобильного 8 разряд К-3 1, Машинист экскаватора 6 разряд, Монтер пути 5  разряд, Монтер пути 6 разряд, Слесарь по ремонту автомобилей 4  разряд, Слесарь по ремонту автомобилей 6 разряд, Слесарь по ремонту дорожно-строительных машин и тракторов 6 разряд, Слесарь-сантехник (5 разряд), Составитель поездов 3 разряд, Тракторист 4  разряд, Тракторист 5  разряд, Тракторист 6  разряд.</t>
  </si>
  <si>
    <t>016 Транспортный цех: Старший кладовщик (3 разряд).</t>
  </si>
  <si>
    <t>016 Транспортный цех: Помощник машиниста тепловоза 3 разряд.</t>
  </si>
  <si>
    <t>016 Транспортный цех: Машинист железнодорожно-строительных машин (6 разряд), Машинист тепловоза 3 разряд.</t>
  </si>
  <si>
    <t>016 Транспортный цех: Водитель автомобиля 8  разряд.</t>
  </si>
  <si>
    <t>016 Транспортный цех: Водитель автомобиля 4 разряд, Водитель автомобиля 5  разряд, Водитель автомобиля 6  разряд, Водитель автомобиля 7  разряд, Водитель автомобиля 8  разряд, Машинист крана автомобильного 8 разряд К-3 1, Машинист экскаватора 6 разряд, Оператор заправочных станций 5 разряд, Слесарь по ремонту автомобилей 4  разряд, Слесарь по ремонту автомобилей 6 разряд, Слесарь по ремонту дорожно-строительных машин и тракторов 6 разряд, Старший кладовщик (3 разряд), Тракторист 4  разряд, Тракторист 5  разряд, Тракторист 6  разряд, Уборщик производственных и служебных помещений (2 разряд).</t>
  </si>
  <si>
    <t>016 Транспортный цех: Машинист крана автомобильного 8 разряд К-3 1, Машинист экскаватора 6 разряд, Слесарь по ремонту автомобилей 4  разряд, Слесарь по ремонту автомобилей 6 разряд, Слесарь по ремонту дорожно-строительных машин и тракторов 6 разряд, Тракторист 4  разряд, Тракторист 5  разряд, Тракторист 6  разряд.</t>
  </si>
  <si>
    <t>016 Транспортный цех: Машинист крана автомобильного 8 разряд К-3 1, Машинист экскаватора 6 разряд, Слесарь по ремонту автомобилей 4  разряд, Слесарь по ремонту автомобилей 6 разряд, Слесарь по ремонту дорожно-строительных машин и тракторов 6 разряд, Старший кладовщик (3 разряд), Тракторист 4  разряд, Тракторист 5  разряд, Тракторист 6  разряд, Уборщик производственных и служебных помещений (2 разряд).</t>
  </si>
  <si>
    <t>016 Транспортный цех: Заместитель начальника цеха, Мастер дорожный, Начальник (заведующий) гаража, Начальник КТП-механик технологический транспорт, Начальник цеха, Ведущий инженер по безопасности движения, Инженер по техдокументации 1 категории, Менеджер (по логистике), Старший диспетчер, Экономист 1 кат, Оператор заправочных станций 5 разряд.</t>
  </si>
  <si>
    <t>016 Транспортный цех: Сменный механик (технологического транспорта).</t>
  </si>
  <si>
    <t>016 Транспортный цех: Водитель автомобиля 4 разряд, Водитель автомобиля 5  разряд, Водитель автомобиля 6  разряд, Водитель автомобиля 7  разряд, Водитель автомобиля 8  разряд, Водитель погрузчика 4 разряд, Водитель погрузчика 5 разряд, Машинист автовышки и автогидроподъемника 4  разряд, Машинист автовышки и автогидроподъемника 5 разряд, Машинист автовышки и автогидроподъемника 6 разряд, Машинист крана автомобильного 8 разряд К-3 1, Машинист экскаватора 6 разряд, Оператор заправочных станций 5 разряд, Тракторист 4  разряд, Тракторист 5  разряд, Тракторист 6  разряд.</t>
  </si>
  <si>
    <t>016 Транспортный цех: Монтер пути 5  разряд, Монтер пути 6 разряд, Слесарь-сантехник (5 разряд).</t>
  </si>
  <si>
    <t>016 Транспортный цех: Слесарь по ремонту автомобилей 4  разряд, Слесарь по ремонту автомобилей 6 разряд, Слесарь по ремонту дорожно-строительных машин и тракторов 6 разряд, Составитель поездов 3 разряд.</t>
  </si>
  <si>
    <t>016 Транспортный цех: Слесарь по ремонту автомобилей 4  разряд, Слесарь по ремонту автомобилей 6 разряд, Слесарь по ремонту дорожно-строительных машин и тракторов 6 разряд, Составитель поездов 3 разряд, Старший кладовщик (3 разряд).</t>
  </si>
  <si>
    <t>016 Транспортный цех: Машинист железнодорожно-строительных машин (6 разряд), Машинист тепловоза 3 разряд, Оператор заправочных станций 5 разряд, Помощник машиниста тепловоза 3 разряд.</t>
  </si>
  <si>
    <t>Горючие вещества при взрыве</t>
  </si>
  <si>
    <t>Вз05</t>
  </si>
  <si>
    <t>опасность ожога при взрыве;</t>
  </si>
  <si>
    <t>016 Транспортный цех: Тракторист 4  разряд, Тракторист 5  разряд, Тракторист 6  разряд.</t>
  </si>
  <si>
    <t>Жв04</t>
  </si>
  <si>
    <t>опасность заражения</t>
  </si>
  <si>
    <t>1. Проведение мероприятий по стерилизации бродячих животных и исследование их для выяления инфекционных заболеваний.</t>
  </si>
  <si>
    <r>
      <t>018  Механо-монтажный и сдаточный  цех:</t>
    </r>
    <r>
      <rPr>
        <sz val="16"/>
        <color theme="1"/>
        <rFont val="Calibri"/>
        <family val="2"/>
        <charset val="204"/>
        <scheme val="minor"/>
      </rPr>
      <t xml:space="preserve"> Заместитель начальника цеха (по механомонтажному  производству), Заместитель начальника цеха (по подготовке  производства), Заместитель начальника цеха (по производству), Заместитель начальника цеха по достройке и сдаче заказа,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участка производственного, Начальник цеха, Слипмейстер, Ведущий инженер по подготовке производства, Ведущий инженер-технолог, Инженер по подготовке производства 1 кат, Инженер-технолог 1 кат, Архивариус, Делопроизводитель, Кладовщик 2 разряд, Комендант  5 разряд, Комплектовщик изделий и инструмента (4 разряд), Слесарь-ремонтник (5 разряд), Слесарь-ремонтник (5 разряд) К-3 1, Слесарь-ремонтник (слип) 5 разряд, Слесарь-ремонтник (слип) 6 разряд, Слесарь-электрик по ремонту электрооборудования  (6 разряд), Старший кладовщик (3 разряд), Старший комендант  6  разряд, Уборщик производственных и служебных помещений (2 разряд), Электромонтер по ремонту и обслуживанию электрооборудования (6 разряд), Слесарь-монтажник судовой, Сборщик-достройщик судовой (2 список).</t>
    </r>
  </si>
  <si>
    <t>018  Механо-монтажный и сдаточный  цех: Заместитель начальника цеха (по механомонтажному  производству), Заместитель начальника цеха (по подготовке  производства), Заместитель начальника цеха (по производству), Заместитель начальника цеха по достройке и сдаче заказа,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участка производственного, Начальник цеха, Слипмейстер, Ведущий инженер по подготовке производства, Ведущий инженер-технолог, Инженер по подготовке производства 1 кат, Инженер-технолог 1 кат, Архивариус, Делопроизводитель, Кладовщик 2 разряд, Комендант  5 разряд, Комплектовщик изделий и инструмента (4 разряд), Слесарь-ремонтник (5 разряд), Слесарь-ремонтник (5 разряд) К-3 1, Слесарь-ремонтник (слип) 5 разряд, Слесарь-ремонтник (слип) 6 разряд, Слесарь-электрик по ремонту электрооборудования  (6 разряд), Старший кладовщик (3 разряд), Старший комендант  6  разряд, Уборщик производственных и служебных помещений (2 разряд), Электромонтер по ремонту и обслуживанию электрооборудования (6 разряд), Слесарь-монтажник судовой, Сборщик-достройщик судовой (2 список).</t>
  </si>
  <si>
    <r>
      <t>018  Механо-монтажный и сдаточный  цех:</t>
    </r>
    <r>
      <rPr>
        <sz val="16"/>
        <color theme="1"/>
        <rFont val="Calibri"/>
        <family val="2"/>
        <charset val="204"/>
        <scheme val="minor"/>
      </rPr>
      <t xml:space="preserve"> Заместитель начальника цеха (по механомонтажному  производству), Заместитель начальника цеха (по подготовке  производства), Заместитель начальника цеха (по производству), Заместитель начальника цеха по достройке и сдаче заказа, Мастер участка (производственного), Начальник бюро технологической подготовки производства (БТПП), Начальник участка производственного, Начальник цеха, Слипмейстер, Ведущий инженер-технолог, Инженер-технолог 1 кат, Комендант  5 разряд, Слесарь-монтажник судовой, Сборщик-достройщик судовой (2 список).</t>
    </r>
  </si>
  <si>
    <t>018  Механо-монтажный и сдаточный  цех: Заместитель начальника цеха (по механомонтажному  производству), Заместитель начальника цеха (по подготовке  производства), Заместитель начальника цеха (по производству), Заместитель начальника цеха по достройке и сдаче заказа, Мастер участка (производственного), Начальник бюро технологической подготовки производства (БТПП), Начальник участка производственного, Начальник цеха, Слипмейстер, Ведущий инженер-технолог, Инженер-технолог 1 кат, Комендант  5 разряд, Слесарь-монтажник судовой, Сборщик-достройщик судовой (2 список).</t>
  </si>
  <si>
    <r>
      <t>018  Механо-монтажный и сдаточный  цех:</t>
    </r>
    <r>
      <rPr>
        <sz val="16"/>
        <color theme="1"/>
        <rFont val="Calibri"/>
        <family val="2"/>
        <charset val="204"/>
        <scheme val="minor"/>
      </rPr>
      <t xml:space="preserve"> Слесарь-ремонтник (5 разряд), Слесарь-ремонтник (5 разряд) К-3 1, Слесарь-ремонтник (слип) 5 разряд, Слесарь-ремонтник (слип) 6 разряд, Слесарь-электрик по ремонту электрооборудования  (6 разряд), Электромонтер по ремонту и обслуживанию электрооборудования (6 разряд), Слесарь-монтажник судовой, Сборщик-достройщик судовой (2 список).</t>
    </r>
  </si>
  <si>
    <t>018  Механо-монтажный и сдаточный  цех: Слесарь-ремонтник (5 разряд), Слесарь-ремонтник (5 разряд) К-3 1, Слесарь-ремонтник (слип) 5 разряд, Слесарь-ремонтник (слип) 6 разряд, Слесарь-электрик по ремонту электрооборудования  (6 разряд), Электромонтер по ремонту и обслуживанию электрооборудования (6 разряд), Слесарь-монтажник судовой, Сборщик-достройщик судовой (2 список).</t>
  </si>
  <si>
    <r>
      <t>018  Механо-монтажный и сдаточный  цех:</t>
    </r>
    <r>
      <rPr>
        <sz val="16"/>
        <color theme="1"/>
        <rFont val="Calibri"/>
        <family val="2"/>
        <charset val="204"/>
        <scheme val="minor"/>
      </rPr>
      <t xml:space="preserve"> Заместитель начальника цеха (по механомонтажному  производству), Заместитель начальника цеха (по подготовке  производства), Заместитель начальника цеха (по производству), Заместитель начальника цеха по достройке и сдаче заказа, Мастер участка (производственного), Начальник бюро технологической подготовки производства (БТПП), Начальник участка производственного, Начальник цеха, Слипмейстер, Ведущий инженер-технолог, Инженер-технолог 1 кат, Комендант  5 разряд, Слесарь-ремонтник (5 разряд), Слесарь-ремонтник (5 разряд) К-3 1, Слесарь-ремонтник (слип) 5 разряд, Слесарь-ремонтник (слип) 6 разряд, Слесарь-электрик по ремонту электрооборудования  (6 разряд), Электромонтер по ремонту и обслуживанию электрооборудования (6 разряд), Слесарь-монтажник судовой, Сборщик-достройщик судовой (2 список).</t>
    </r>
  </si>
  <si>
    <t>018  Механо-монтажный и сдаточный  цех: Заместитель начальника цеха (по механомонтажному  производству), Заместитель начальника цеха (по подготовке  производства), Заместитель начальника цеха (по производству), Заместитель начальника цеха по достройке и сдаче заказа, Мастер участка (производственного), Начальник бюро технологической подготовки производства (БТПП), Начальник участка производственного, Начальник цеха, Слипмейстер, Ведущий инженер-технолог, Инженер-технолог 1 кат, Комендант  5 разряд, Слесарь-ремонтник (5 разряд), Слесарь-ремонтник (5 разряд) К-3 1, Слесарь-ремонтник (слип) 5 разряд, Слесарь-ремонтник (слип) 6 разряд, Слесарь-электрик по ремонту электрооборудования  (6 разряд), Электромонтер по ремонту и обслуживанию электрооборудования (6 разряд), Слесарь-монтажник судовой, Сборщик-достройщик судовой (2 список).</t>
  </si>
  <si>
    <r>
      <t>018  Механо-монтажный и сдаточный  цех:</t>
    </r>
    <r>
      <rPr>
        <sz val="16"/>
        <color theme="1"/>
        <rFont val="Calibri"/>
        <family val="2"/>
        <charset val="204"/>
        <scheme val="minor"/>
      </rPr>
      <t xml:space="preserve"> Заместитель начальника цеха (по механомонтажному  производству), Заместитель начальника цеха (по подготовке  производства), Заместитель начальника цеха (по производству), Заместитель начальника цеха по достройке и сдаче заказа, Мастер участка (производственного), Начальник бюро технологической подготовки производства (БТПП), Начальник участка производственного, Начальник цеха, Слипмейстер, Ведущий инженер-технолог, Инженер по подготовке производства 1 кат, Инженер-технолог 1 кат, Комендант  5 разряд, Слесарь-ремонтник (5 разряд), Слесарь-ремонтник (5 разряд) К-3 1, Слесарь-ремонтник (слип) 5 разряд, Слесарь-ремонтник (слип) 6 разряд, Слесарь-электрик по ремонту электрооборудования  (6 разряд), Электромонтер по ремонту и обслуживанию электрооборудования (6 разряд), Слесарь-монтажник судовой, Сборщик-достройщик судовой (2 список).</t>
    </r>
  </si>
  <si>
    <t>018  Механо-монтажный и сдаточный  цех: Заместитель начальника цеха (по механомонтажному  производству), Заместитель начальника цеха (по подготовке  производства), Заместитель начальника цеха (по производству), Заместитель начальника цеха по достройке и сдаче заказа, Мастер участка (производственного), Начальник бюро технологической подготовки производства (БТПП), Начальник участка производственного, Начальник цеха, Слипмейстер, Ведущий инженер-технолог, Инженер по подготовке производства 1 кат, Инженер-технолог 1 кат, Комендант  5 разряд, Слесарь-ремонтник (5 разряд), Слесарь-ремонтник (5 разряд) К-3 1, Слесарь-ремонтник (слип) 5 разряд, Слесарь-ремонтник (слип) 6 разряд, Слесарь-электрик по ремонту электрооборудования  (6 разряд), Электромонтер по ремонту и обслуживанию электрооборудования (6 разряд), Слесарь-монтажник судовой, Сборщик-достройщик судовой (2 список).</t>
  </si>
  <si>
    <r>
      <t>018  Механо-монтажный и сдаточный  цех:</t>
    </r>
    <r>
      <rPr>
        <sz val="16"/>
        <color theme="1"/>
        <rFont val="Calibri"/>
        <family val="2"/>
        <charset val="204"/>
        <scheme val="minor"/>
      </rPr>
      <t xml:space="preserve"> Заместитель начальника цеха (по механомонтажному  производству), Заместитель начальника цеха (по подготовке  производства), Заместитель начальника цеха (по производству), Заместитель начальника цеха по достройке и сдаче заказа, Мастер участка (производственного), Начальник бюро технологической подготовки производства (БТПП), Начальник участка производственного, Начальник цеха, Слипмейстер, Ведущий инженер-технолог, Инженер по подготовке производства 1 кат, Инженер-технолог 1 кат, Комендант  5 разряд, Слесарь-монтажник судовой, Сборщик-достройщик судовой (2 список).</t>
    </r>
  </si>
  <si>
    <t>018  Механо-монтажный и сдаточный  цех: Заместитель начальника цеха (по механомонтажному  производству), Заместитель начальника цеха (по подготовке  производства), Заместитель начальника цеха (по производству), Заместитель начальника цеха по достройке и сдаче заказа, Мастер участка (производственного), Начальник бюро технологической подготовки производства (БТПП), Начальник участка производственного, Начальник цеха, Слипмейстер, Ведущий инженер-технолог, Инженер по подготовке производства 1 кат, Инженер-технолог 1 кат, Комендант  5 разряд, Слесарь-монтажник судовой, Сборщик-достройщик судовой (2 список).</t>
  </si>
  <si>
    <r>
      <t>018  Механо-монтажный и сдаточный  цех:</t>
    </r>
    <r>
      <rPr>
        <sz val="16"/>
        <color theme="1"/>
        <rFont val="Calibri"/>
        <family val="2"/>
        <charset val="204"/>
        <scheme val="minor"/>
      </rPr>
      <t xml:space="preserve"> Слесарь-монтажник судовой, Сборщик-достройщик судовой (2 список).</t>
    </r>
  </si>
  <si>
    <t>018  Механо-монтажный и сдаточный  цех: Слесарь-монтажник судовой, Сборщик-достройщик судовой (2 список).</t>
  </si>
  <si>
    <r>
      <t>018  Механо-монтажный и сдаточный  цех:</t>
    </r>
    <r>
      <rPr>
        <sz val="16"/>
        <color theme="1"/>
        <rFont val="Calibri"/>
        <family val="2"/>
        <charset val="204"/>
        <scheme val="minor"/>
      </rPr>
      <t xml:space="preserve"> Заместитель начальника цеха (по механомонтажному  производству), Заместитель начальника цеха (по подготовке  производства), Заместитель начальника цеха (по производству), Заместитель начальника цеха по достройке и сдаче заказа, Мастер участка (производственного), Начальник бюро технологической подготовки производства (БТПП), Начальник участка производственного, Начальник цеха, Слипмейстер, Ведущий инженер-технолог, Инженер-технолог 1 кат, Комендант  5 разряд.</t>
    </r>
  </si>
  <si>
    <t>018  Механо-монтажный и сдаточный  цех: Заместитель начальника цеха (по механомонтажному  производству), Заместитель начальника цеха (по подготовке  производства), Заместитель начальника цеха (по производству), Заместитель начальника цеха по достройке и сдаче заказа, Мастер участка (производственного), Начальник бюро технологической подготовки производства (БТПП), Начальник участка производственного, Начальник цеха, Слипмейстер, Ведущий инженер-технолог, Инженер-технолог 1 кат, Комендант  5 разряд.</t>
  </si>
  <si>
    <r>
      <t>018  Механо-монтажный и сдаточный  цех:</t>
    </r>
    <r>
      <rPr>
        <sz val="16"/>
        <color theme="1"/>
        <rFont val="Calibri"/>
        <family val="2"/>
        <charset val="204"/>
        <scheme val="minor"/>
      </rPr>
      <t xml:space="preserve"> Слесарь-электрик по ремонту электрооборудования  (6 разряд), Электромонтер по ремонту и обслуживанию электрооборудования (6 разряд).</t>
    </r>
  </si>
  <si>
    <t>018  Механо-монтажный и сдаточный  цех: Слесарь-электрик по ремонту электрооборудования  (6 разряд), Электромонтер по ремонту и обслуживанию электрооборудования (6 разряд).</t>
  </si>
  <si>
    <t xml:space="preserve"> Опасность поражения при прямом попадании молнии;</t>
  </si>
  <si>
    <r>
      <t>018  Механо-монтажный и сдаточный  цех:</t>
    </r>
    <r>
      <rPr>
        <sz val="16"/>
        <color theme="1"/>
        <rFont val="Calibri"/>
        <family val="2"/>
        <charset val="204"/>
        <scheme val="minor"/>
      </rPr>
      <t xml:space="preserve"> Заместитель начальника цеха (по механомонтажному  производству), Заместитель начальника цеха (по подготовке  производства), Заместитель начальника цеха (по производству), Заместитель начальника цеха по достройке и сдаче заказа,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участка производственного, Начальник цеха, Слипмейстер, Ведущий инженер по подготовке производства, Ведущий инженер-технолог, Инженер по подготовке производства 1 кат, Инженер-технолог 1 кат, Архивариус, Делопроизводитель, Кладовщик 2 разряд, Комендант  5 разряд, Комплектовщик изделий и инструмента (4 разряд).</t>
    </r>
  </si>
  <si>
    <t>018  Механо-монтажный и сдаточный  цех: Заместитель начальника цеха (по механомонтажному  производству), Заместитель начальника цеха (по подготовке  производства), Заместитель начальника цеха (по производству), Заместитель начальника цеха по достройке и сдаче заказа,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участка производственного, Начальник цеха, Слипмейстер, Ведущий инженер по подготовке производства, Ведущий инженер-технолог, Инженер по подготовке производства 1 кат, Инженер-технолог 1 кат, Архивариус, Делопроизводитель, Кладовщик 2 разряд, Комендант  5 разряд, Комплектовщик изделий и инструмента (4 разряд).</t>
  </si>
  <si>
    <t xml:space="preserve"> Опасность косвенного поражения молнией;</t>
  </si>
  <si>
    <t>1. Использование СИЗ для летнего периода, соблюдение режима труда и отдыха в летний период
2. Соблюдение регламента выполнения работ.</t>
  </si>
  <si>
    <t>Работа на строящихся заказах, на стапеле , слипе</t>
  </si>
  <si>
    <t>Тм05</t>
  </si>
  <si>
    <t xml:space="preserve"> Опасность теплового удара от воздействия окружающих поверхностей оборудования, имеющих высокую температуру;</t>
  </si>
  <si>
    <t>опасность теплового удара от воздействия окружающих поверхностей оборудования, имеющих высокую температуру</t>
  </si>
  <si>
    <t>Соблюдение режима труда и отдыха в летнее время</t>
  </si>
  <si>
    <t>1. Использование спецодежды для зимнего периода, соблюдение режима труда и отдыха в зимнее время</t>
  </si>
  <si>
    <t>Информировать работника о риске, использовать принудительную вентиляцию</t>
  </si>
  <si>
    <r>
      <t>018  Механо-монтажный и сдаточный  цех:</t>
    </r>
    <r>
      <rPr>
        <sz val="16"/>
        <color theme="1"/>
        <rFont val="Calibri"/>
        <family val="2"/>
        <charset val="204"/>
        <scheme val="minor"/>
      </rPr>
      <t xml:space="preserve"> Слесарь-монтажник судовой, Сборщик-достройщик судовой (2 список), Уборщик производственных и служебных помещений (2 разряд).</t>
    </r>
  </si>
  <si>
    <t>018  Механо-монтажный и сдаточный  цех: Слесарь-монтажник судовой, Сборщик-достройщик судовой (2 список), Уборщик производственных и служебных помещений (2 разряд).</t>
  </si>
  <si>
    <t>Информировать работника о риске, применять защитные кремы</t>
  </si>
  <si>
    <r>
      <t>018  Механо-монтажный и сдаточный  цех:</t>
    </r>
    <r>
      <rPr>
        <sz val="16"/>
        <color theme="1"/>
        <rFont val="Calibri"/>
        <family val="2"/>
        <charset val="204"/>
        <scheme val="minor"/>
      </rPr>
      <t xml:space="preserve"> Уборщик производственных и служебных помещений (2 разряд).</t>
    </r>
  </si>
  <si>
    <t>018  Механо-монтажный и сдаточный  цех: Уборщик производственных и служебных помещений (2 разряд).</t>
  </si>
  <si>
    <r>
      <t>018  Механо-монтажный и сдаточный  цех:</t>
    </r>
    <r>
      <rPr>
        <sz val="16"/>
        <color theme="1"/>
        <rFont val="Calibri"/>
        <family val="2"/>
        <charset val="204"/>
        <scheme val="minor"/>
      </rPr>
      <t xml:space="preserve"> Слесарь-ремонтник (5 разряд), Слесарь-ремонтник (5 разряд) К-3 1, Слесарь-ремонтник (слип) 5 разряд, Слесарь-ремонтник (слип) 6 разряд, Слесарь-электрик по ремонту электрооборудования  (6 разряд), Уборщик производственных и служебных помещений (2 разряд), Электромонтер по ремонту и обслуживанию электрооборудования (6 разряд), Слесарь-монтажник судовой, Сборщик-достройщик судовой (2 список).</t>
    </r>
  </si>
  <si>
    <t>018  Механо-монтажный и сдаточный  цех: Слесарь-ремонтник (5 разряд), Слесарь-ремонтник (5 разряд) К-3 1, Слесарь-ремонтник (слип) 5 разряд, Слесарь-ремонтник (слип) 6 разряд, Слесарь-электрик по ремонту электрооборудования  (6 разряд), Уборщик производственных и служебных помещений (2 разряд), Электромонтер по ремонту и обслуживанию электрооборудования (6 разряд), Слесарь-монтажник судовой, Сборщик-достройщик судовой (2 список).</t>
  </si>
  <si>
    <t>Опасность из-за воздействия микроорганизмов-продуцентов, препаратов, содержащих живые клетки и споры микроорганизмов;</t>
  </si>
  <si>
    <r>
      <t>018  Механо-монтажный и сдаточный  цех:</t>
    </r>
    <r>
      <rPr>
        <sz val="16"/>
        <color theme="1"/>
        <rFont val="Calibri"/>
        <family val="2"/>
        <charset val="204"/>
        <scheme val="minor"/>
      </rPr>
      <t xml:space="preserve"> Заместитель начальника цеха (по механомонтажному  производству), Заместитель начальника цеха (по подготовке  производства), Заместитель начальника цеха (по производству), Заместитель начальника цеха по достройке и сдаче заказа,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участка производственного, Начальник цеха, Слипмейстер, Ведущий инженер по подготовке производства, Ведущий инженер-технолог, Инженер по подготовке производства 1 кат, Инженер-технолог 1 кат, Архивариус, Делопроизводитель, Кладовщик 2 разряд, Комендант  5 разряд, Комплектовщик изделий и инструмента (4 разряд), Старший кладовщик (3 разряд), Старший комендант  6  разряд, Уборщик производственных и служебных помещений (2 разряд), Слесарь-монтажник судовой, Сборщик-достройщик судовой (2 список).</t>
    </r>
  </si>
  <si>
    <t>018  Механо-монтажный и сдаточный  цех: Заместитель начальника цеха (по механомонтажному  производству), Заместитель начальника цеха (по подготовке  производства), Заместитель начальника цеха (по производству), Заместитель начальника цеха по достройке и сдаче заказа,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участка производственного, Начальник цеха, Слипмейстер, Ведущий инженер по подготовке производства, Ведущий инженер-технолог, Инженер по подготовке производства 1 кат, Инженер-технолог 1 кат, Архивариус, Делопроизводитель, Кладовщик 2 разряд, Комендант  5 разряд, Комплектовщик изделий и инструмента (4 разряд), Старший кладовщик (3 разряд), Старший комендант  6  разряд, Уборщик производственных и служебных помещений (2 разряд), Слесарь-монтажник судовой, Сборщик-достройщик судовой (2 список).</t>
  </si>
  <si>
    <r>
      <t>018  Механо-монтажный и сдаточный  цех:</t>
    </r>
    <r>
      <rPr>
        <sz val="16"/>
        <color theme="1"/>
        <rFont val="Calibri"/>
        <family val="2"/>
        <charset val="204"/>
        <scheme val="minor"/>
      </rPr>
      <t xml:space="preserve"> Заместитель начальника цеха (по механомонтажному  производству), Заместитель начальника цеха (по подготовке  производства), Заместитель начальника цеха (по производству), Заместитель начальника цеха по достройке и сдаче заказа,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участка производственного, Начальник цеха, Слипмейстер, Ведущий инженер по подготовке производства, Ведущий инженер-технолог, Инженер по подготовке производства 1 кат, Инженер-технолог 1 кат, Архивариус, Делопроизводитель, Кладовщик 2 разряд, Комендант  5 разряд, Комплектовщик изделий и инструмента (4 разряд), Старший кладовщик (3 разряд), Старший комендант  6  разряд, Уборщик производственных и служебных помещений (2 разряд).</t>
    </r>
  </si>
  <si>
    <t>018  Механо-монтажный и сдаточный  цех: Заместитель начальника цеха (по механомонтажному  производству), Заместитель начальника цеха (по подготовке  производства), Заместитель начальника цеха (по производству), Заместитель начальника цеха по достройке и сдаче заказа,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участка производственного, Начальник цеха, Слипмейстер, Ведущий инженер по подготовке производства, Ведущий инженер-технолог, Инженер по подготовке производства 1 кат, Инженер-технолог 1 кат, Архивариус, Делопроизводитель, Кладовщик 2 разряд, Комендант  5 разряд, Комплектовщик изделий и инструмента (4 разряд), Старший кладовщик (3 разряд), Старший комендант  6  разряд, Уборщик производственных и служебных помещений (2 разряд).</t>
  </si>
  <si>
    <t>Опасность заражения;</t>
  </si>
  <si>
    <r>
      <t>018  Механо-монтажный и сдаточный  цех:</t>
    </r>
    <r>
      <rPr>
        <sz val="16"/>
        <color theme="1"/>
        <rFont val="Calibri"/>
        <family val="2"/>
        <charset val="204"/>
        <scheme val="minor"/>
      </rPr>
      <t xml:space="preserve"> Заместитель начальника цеха (по механомонтажному  производству), Заместитель начальника цеха (по подготовке  производства), Заместитель начальника цеха (по производству), Заместитель начальника цеха по достройке и сдаче заказа, Мастер участка (производственного), Начальник бюро технологической подготовки производства (БТПП), Начальник участка производственного, Начальник цеха, Слипмейстер, Ведущий инженер-технолог, Инженер-технолог 1 кат, Слесарь-монтажник судовой, Сборщик-достройщик судовой (2 список).</t>
    </r>
  </si>
  <si>
    <t>018  Механо-монтажный и сдаточный  цех: Заместитель начальника цеха (по механомонтажному  производству), Заместитель начальника цеха (по подготовке  производства), Заместитель начальника цеха (по производству), Заместитель начальника цеха по достройке и сдаче заказа, Мастер участка (производственного), Начальник бюро технологической подготовки производства (БТПП), Начальник участка производственного, Начальник цеха, Слипмейстер, Ведущий инженер-технолог, Инженер-технолог 1 кат, Слесарь-монтажник судовой, Сборщик-достройщик судовой (2 список).</t>
  </si>
  <si>
    <t>Опасность, связанная с дегустацией отравленной пищи;</t>
  </si>
  <si>
    <t>Опасность выполнения работ на высоте</t>
  </si>
  <si>
    <t>1. Соблюдение правил поведения при пожаре, применение СИЗОД</t>
  </si>
  <si>
    <t>Огнетушащие вещества</t>
  </si>
  <si>
    <t>Пж06</t>
  </si>
  <si>
    <t>Опасность воздействия огнетушащих веществ;</t>
  </si>
  <si>
    <t>опасность воздействия огнетушащих веществ;</t>
  </si>
  <si>
    <r>
      <t>019 Малярно-изоляционный цех:</t>
    </r>
    <r>
      <rPr>
        <sz val="16"/>
        <color theme="1"/>
        <rFont val="Calibri"/>
        <family val="2"/>
        <charset val="204"/>
        <scheme val="minor"/>
      </rPr>
      <t xml:space="preserve"> Заместитель начальника цеха, Заместитель начальника цеха по высотным работам, Мастер участка (производственного) ц 19, Мастер участка (производственного) ц 19 изоляционных работ К-3 2, Начальник бюро технологической подготовки производства (БТПП), Начальник планово-распределительного бюро (ПРБ), Начальник цеха, Сменный мастер участка (производственного) цеха 19, Старший мастер участка (производственного) цеха 19, Ведущий инженер по подготовке производства, Ведущий инженер-технолог, Инженер по подготовке производства 1 кат, Инженер-технолог 1 кат, Механик цеха, Энергетик цеха, Архивариус, Делопроизводитель, Водитель электро- и автотележки 2 разряд, Грузчик 2 разряд К-3 1,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Сторож (вахтер) 2 разряд,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r>
  </si>
  <si>
    <t>019 Малярно-изоляционный цех: Заместитель начальника цеха, Заместитель начальника цеха по высотным работам, Мастер участка (производственного) ц 19, Мастер участка (производственного) ц 19 изоляционных работ К-3 2, Начальник бюро технологической подготовки производства (БТПП), Начальник планово-распределительного бюро (ПРБ), Начальник цеха, Сменный мастер участка (производственного) цеха 19, Старший мастер участка (производственного) цеха 19, Ведущий инженер по подготовке производства, Ведущий инженер-технолог, Инженер по подготовке производства 1 кат, Инженер-технолог 1 кат, Механик цеха, Энергетик цеха, Архивариус, Делопроизводитель, Водитель электро- и автотележки 2 разряд, Грузчик 2 разряд К-3 1,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Сторож (вахтер) 2 разряд,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</si>
  <si>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Заместитель начальника цеха, Заместитель начальника цеха по высотным работам, Мастер участка (производственного) ц 19, Мастер участка (производственного) ц 19 изоляционных работ К-3 2, Начальник бюро технологической подготовки производства (БТПП), Начальник планово-распределительного бюро (ПРБ), Начальник цеха, Сменный мастер участка (производственного) цеха 19, Старший мастер участка (производственного) цеха 19, Ведущий инженер по подготовке производства, Ведущий инженер-технолог, Инженер по подготовке производства 1 кат, Инженер-технолог 1 кат, Механик цеха, Энергетик цеха, Архивариус, Делопроизводитель,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 2, Изолировщик судовой, Маляр (1-разряд), Маляр (2-разряд), Маляр (3-разряд), Маляр (4-разряд), Маляр (5-разряд).</t>
    </r>
  </si>
  <si>
    <t>019 Малярно-изоляционный цех: Заместитель начальника цеха, Заместитель начальника цеха по высотным работам, Мастер участка (производственного) ц 19, Мастер участка (производственного) ц 19 изоляционных работ К-3 2, Начальник бюро технологической подготовки производства (БТПП), Начальник планово-распределительного бюро (ПРБ), Начальник цеха, Сменный мастер участка (производственного) цеха 19, Старший мастер участка (производственного) цеха 19, Ведущий инженер по подготовке производства, Ведущий инженер-технолог, Инженер по подготовке производства 1 кат, Инженер-технолог 1 кат, Механик цеха, Энергетик цеха, Архивариус, Делопроизводитель,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 2,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</si>
  <si>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r>
  </si>
  <si>
    <t>019 Малярно-изоляционный цех: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</si>
  <si>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Механик цеха, Энергетик цеха,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r>
  </si>
  <si>
    <t>019 Малярно-изоляционный цех: Механик цеха, Энергетик цеха,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</si>
  <si>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Изолировщик судовой.</t>
    </r>
  </si>
  <si>
    <t>019 Малярно-изоляционный цех: Изолировщик судовой.</t>
  </si>
  <si>
    <r>
      <t>019 Малярно-изоляционный цех:</t>
    </r>
    <r>
      <rPr>
        <sz val="16"/>
        <color theme="1"/>
        <rFont val="Calibri"/>
        <family val="2"/>
        <charset val="204"/>
        <scheme val="minor"/>
      </rPr>
      <t xml:space="preserve">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 Изолировщик судовой, Маляр (1-разряд), Маляр (2-разряд), Маляр (3-разряд), Маляр (4-разряд), Маляр (5-разряд).</t>
    </r>
  </si>
  <si>
    <t>019 Малярно-изоляционный цех: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</si>
  <si>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r>
  </si>
  <si>
    <t>019 Малярно-изоляционный цех: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</si>
  <si>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Механик цеха, Энергетик цеха,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t>
    </r>
  </si>
  <si>
    <t>019 Малярно-изоляционный цех: Механик цеха, Энергетик цеха,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t>
  </si>
  <si>
    <r>
      <t>019 Малярно-изоляционный цех:</t>
    </r>
    <r>
      <rPr>
        <sz val="16"/>
        <color theme="1"/>
        <rFont val="Calibri"/>
        <family val="2"/>
        <charset val="204"/>
        <scheme val="minor"/>
      </rPr>
      <t xml:space="preserve"> Заместитель начальника цеха, Заместитель начальника цеха по высотным работам, Начальник бюро технологической подготовки производства (БТПП), Начальник планово-распределительного бюро (ПРБ), Начальник цеха, Ведущий инженер по подготовке производства, Ведущий инженер-технолог, Инженер по подготовке производства 1 кат, Инженер-технолог 1 кат, Архивариус, Делопроизводитель, Кладовщик 2 разряд К-3 1, Старший кладовщик (3 разряд) К-3 1, Уборщик производственных и служебных помещений (2 разряд), Изолировщик судовой, Маляр (1-разряд), Маляр (2-разряд), Маляр (3-разряд), Маляр (4-разряд), Маляр (5-разряд).</t>
    </r>
  </si>
  <si>
    <t>019 Малярно-изоляционный цех: Заместитель начальника цеха, Заместитель начальника цеха по высотным работам, Начальник бюро технологической подготовки производства (БТПП), Начальник планово-распределительного бюро (ПРБ), Начальник цеха, Ведущий инженер по подготовке производства, Ведущий инженер-технолог, Инженер по подготовке производства 1 кат, Инженер-технолог 1 кат, Архивариус, Делопроизводитель, Кладовщик 2 разряд К-3 1, Старший кладовщик (3 разряд) К-3 1, Уборщик производственных и служебных помещений (2 разряд),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</si>
  <si>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 Механик цеха, Энергетик цеха,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r>
  </si>
  <si>
    <t>019 Малярно-изоляционный цех: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 Механик цеха, Энергетик цеха,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</si>
  <si>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t>
    </r>
  </si>
  <si>
    <t>019 Малярно-изоляционный цех: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t>
  </si>
  <si>
    <r>
      <t>019 Малярно-изоляционный цех:</t>
    </r>
    <r>
      <rPr>
        <sz val="16"/>
        <color theme="1"/>
        <rFont val="Calibri"/>
        <family val="2"/>
        <charset val="204"/>
        <scheme val="minor"/>
      </rPr>
      <t xml:space="preserve"> Механик цеха, Энергетик цеха,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r>
  </si>
  <si>
    <t>019 Малярно-изоляционный цех: Механик цеха, Энергетик цеха,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</si>
  <si>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Энергетик цеха, Водитель электро- и автотележки 2 разряд, Изолировщик судовой, Маляр (1-разряд), Маляр (2-разряд), Маляр (3-разряд), Маляр (4-разряд), Маляр (5-разряд).</t>
    </r>
  </si>
  <si>
    <t>019 Малярно-изоляционный цех: Энергетик цеха, Водитель электро- и автотележки 2 разряд,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</si>
  <si>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Энергетик цеха, Водитель электро- и автотележки 2 разряд, Слесарь по ремонту и обслуживанию систем вентиляции и кондиционирования (6 разряд) К-3 2, Слесарь-ремонтник (6 разряд) К-3 2, Сторож (вахтер)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r>
  </si>
  <si>
    <t>019 Малярно-изоляционный цех: Энергетик цеха, Водитель электро- и автотележки 2 разряд, Слесарь по ремонту и обслуживанию систем вентиляции и кондиционирования (6 разряд) К-3 2, Слесарь-ремонтник (6 разряд) К-3 2, Сторож (вахтер)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</si>
  <si>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Заместитель начальника цеха, Заместитель начальника цеха по высотным работам, Мастер участка (производственного) ц 19, Мастер участка (производственного) ц 19 изоляционных работ К-3 2, Начальник бюро технологической подготовки производства (БТПП), Начальник планово-распределительного бюро (ПРБ), Начальник цеха, Сменный мастер участка (производственного) цеха 19, Старший мастер участка (производственного) цеха 19, Ведущий инженер по подготовке производства, Ведущий инженер-технолог, Инженер по подготовке производства 1 кат, Инженер-технолог 1 кат, Механик цеха, Энергетик цеха, Архивариус, Делопроизводитель, Водитель электро- и автотележки 2 разряд, Грузчик 2 разряд К-3 1, Кладовщик 2 разряд К-3 1, Старший кладовщик (3 разряд) К-3 1, Сторож (вахтер) 2 разряд, Уборщик производственных и служебных помещений (2 разряд),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t>
    </r>
  </si>
  <si>
    <t>019 Малярно-изоляционный цех: Заместитель начальника цеха, Заместитель начальника цеха по высотным работам, Мастер участка (производственного) ц 19, Мастер участка (производственного) ц 19 изоляционных работ К-3 2, Начальник бюро технологической подготовки производства (БТПП), Начальник планово-распределительного бюро (ПРБ), Начальник цеха, Сменный мастер участка (производственного) цеха 19, Старший мастер участка (производственного) цеха 19, Ведущий инженер по подготовке производства, Ведущий инженер-технолог, Инженер по подготовке производства 1 кат, Инженер-технолог 1 кат, Механик цеха, Энергетик цеха, Архивариус, Делопроизводитель, Водитель электро- и автотележки 2 разряд, Грузчик 2 разряд К-3 1, Кладовщик 2 разряд К-3 1, Старший кладовщик (3 разряд) К-3 1, Сторож (вахтер) 2 разряд, Уборщик производственных и служебных помещений (2 разряд),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t>
  </si>
  <si>
    <r>
      <t>019 Малярно-изоляционный цех:</t>
    </r>
    <r>
      <rPr>
        <sz val="16"/>
        <color theme="1"/>
        <rFont val="Calibri"/>
        <family val="2"/>
        <charset val="204"/>
        <scheme val="minor"/>
      </rPr>
      <t xml:space="preserve">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 Механик цеха, Энергетик цеха, Водитель электро- и автотележки 2 разряд, Грузчик 2 разряд К-3 1,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t>
    </r>
  </si>
  <si>
    <t>019 Малярно-изоляционный цех: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 Механик цеха, Энергетик цеха, Водитель электро- и автотележки 2 разряд, Грузчик 2 разряд К-3 1,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t>
  </si>
  <si>
    <r>
      <t>019 Малярно-изоляционный цех:</t>
    </r>
    <r>
      <rPr>
        <sz val="16"/>
        <color theme="1"/>
        <rFont val="Calibri"/>
        <family val="2"/>
        <charset val="204"/>
        <scheme val="minor"/>
      </rPr>
      <t xml:space="preserve"> Изолировщик судовой, Маляр (1-разряд), Маляр (2-разряд), Маляр (3-разряд), Маляр (4-разряд), Маляр (5-разряд).</t>
    </r>
  </si>
  <si>
    <t>019 Малярно-изоляционный цех: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</si>
  <si>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t>
    </r>
  </si>
  <si>
    <t>019 Малярно-изоляционный цех: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t>
  </si>
  <si>
    <t>Подземные сооружения</t>
  </si>
  <si>
    <t>Кс03</t>
  </si>
  <si>
    <t xml:space="preserve">опасность недостатка кислорода в подземных сооружениях; </t>
  </si>
  <si>
    <r>
      <t>019 Малярно-изоляционный цех:</t>
    </r>
    <r>
      <rPr>
        <sz val="16"/>
        <color theme="1"/>
        <rFont val="Calibri"/>
        <family val="2"/>
        <charset val="204"/>
        <scheme val="minor"/>
      </rPr>
      <t xml:space="preserve"> Заместитель начальника цеха, Заместитель начальника цеха по высотным работам, Мастер участка (производственного) ц 19, Мастер участка (производственного) ц 19 изоляционных работ К-3 2, Начальник бюро технологической подготовки производства (БТПП), Начальник планово-распределительного бюро (ПРБ), Начальник цеха, Сменный мастер участка (производственного) цеха 19, Старший мастер участка (производственного) цеха 19, Ведущий инженер по подготовке производства, Ведущий инженер-технолог, Инженер по подготовке производства 1 кат, Инженер-технолог 1 кат, Механик цеха, Делопроизводитель, Водитель электро- и автотележки 2 разряд, Грузчик 2 разряд К-3 1,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Сторож (вахтер) 2 разряд,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r>
  </si>
  <si>
    <t>019 Малярно-изоляционный цех: Заместитель начальника цеха, Заместитель начальника цеха по высотным работам, Мастер участка (производственного) ц 19, Мастер участка (производственного) ц 19 изоляционных работ К-3 2, Начальник бюро технологической подготовки производства (БТПП), Начальник планово-распределительного бюро (ПРБ), Начальник цеха, Сменный мастер участка (производственного) цеха 19, Старший мастер участка (производственного) цеха 19, Ведущий инженер по подготовке производства, Ведущий инженер-технолог, Инженер по подготовке производства 1 кат, Инженер-технолог 1 кат, Механик цеха, Делопроизводитель, Водитель электро- и автотележки 2 разряд, Грузчик 2 разряд К-3 1,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Сторож (вахтер) 2 разряд,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</si>
  <si>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 Водитель электро- и автотележки 2 разряд, Грузчик 2 разряд К-3 1, Слесарь по ремонту и обслуживанию систем вентиляции и кондиционирования (6 разряд) К-3 2, Слесарь-ремонтник (6 разряд) К-3 2, Сторож (вахтер)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r>
  </si>
  <si>
    <t>019 Малярно-изоляционный цех: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 Водитель электро- и автотележки 2 разряд, Грузчик 2 разряд К-3 1, Слесарь по ремонту и обслуживанию систем вентиляции и кондиционирования (6 разряд) К-3 2, Слесарь-ремонтник (6 разряд) К-3 2, Сторож (вахтер)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</si>
  <si>
    <t>1. Предусмотреть невозможность такого контакта веществ, при котором возможент взрыв и пожар.
2. Соблюдение техники безопасности при работе с такими веществами.
3. Соблюдение технологии ведения работ.</t>
  </si>
  <si>
    <r>
      <t>019 Малярно-изоляционный цех:</t>
    </r>
    <r>
      <rPr>
        <sz val="16"/>
        <color theme="1"/>
        <rFont val="Calibri"/>
        <family val="2"/>
        <charset val="204"/>
        <scheme val="minor"/>
      </rPr>
      <t xml:space="preserve"> Кладовщик 2 разряд К-3 1, Старший кладовщик (3 разряд) К-3 1, Уборщик производственных и служебных помещений (2 разряд).</t>
    </r>
  </si>
  <si>
    <t>019 Малярно-изоляционный цех: Кладовщик 2 разряд К-3 1, Старший кладовщик (3 разряд) К-3 1, Уборщик производственных и служебных помещений (2 разряд).</t>
  </si>
  <si>
    <r>
      <t>019 Малярно-изоляционный цех:</t>
    </r>
    <r>
      <rPr>
        <sz val="16"/>
        <color theme="1"/>
        <rFont val="Calibri"/>
        <family val="2"/>
        <charset val="204"/>
        <scheme val="minor"/>
      </rPr>
      <t xml:space="preserve"> Механик цеха, Энергетик цеха, Водитель электро- и автотележки 2 разряд, Грузчик 2 разряд К-3 1,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r>
  </si>
  <si>
    <t>019 Малярно-изоляционный цех: Механик цеха, Энергетик цеха, Водитель электро- и автотележки 2 разряд, Грузчик 2 разряд К-3 1,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</si>
  <si>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Сторож (вахтер) 2 разряд,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r>
  </si>
  <si>
    <t>019 Малярно-изоляционный цех: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Сторож (вахтер) 2 разряд,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</si>
  <si>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Заместитель начальника цеха, Заместитель начальника цеха по высотным работам, Начальник бюро технологической подготовки производства (БТПП), Начальник планово-распределительного бюро (ПРБ), Начальник цеха, Ведущий инженер по подготовке производства, Ведущий инженер-технолог, Инженер по подготовке производства 1 кат, Инженер-технолог 1 кат, Архивариус, Делопроизводитель, Слесарь по ремонту и обслуживанию систем вентиляции и кондиционирования (6 разряд) К-3 2, Слесарь-ремонтник (6 разряд) К-3 2, Изолировщик судовой, Маляр (1-разряд), Маляр (2-разряд), Маляр (3-разряд), Маляр (4-разряд), Маляр (5-разряд).</t>
    </r>
  </si>
  <si>
    <t>019 Малярно-изоляционный цех: Заместитель начальника цеха, Заместитель начальника цеха по высотным работам, Начальник бюро технологической подготовки производства (БТПП), Начальник планово-распределительного бюро (ПРБ), Начальник цеха, Ведущий инженер по подготовке производства, Ведущий инженер-технолог, Инженер по подготовке производства 1 кат, Инженер-технолог 1 кат, Архивариус, Делопроизводитель, Слесарь по ремонту и обслуживанию систем вентиляции и кондиционирования (6 разряд) К-3 2, Слесарь-ремонтник (6 разряд) К-3 2,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</si>
  <si>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Механик цеха.</t>
    </r>
  </si>
  <si>
    <t>019 Малярно-изоляционный цех: Механик цеха.</t>
  </si>
  <si>
    <r>
      <t>019 Малярно-изоляционный цех:</t>
    </r>
    <r>
      <rPr>
        <sz val="16"/>
        <color theme="1"/>
        <rFont val="Calibri"/>
        <family val="2"/>
        <charset val="204"/>
        <scheme val="minor"/>
      </rPr>
      <t xml:space="preserve"> Механик цеха, Энергетик цеха.</t>
    </r>
  </si>
  <si>
    <t>019 Малярно-изоляционный цех: Механик цеха, Энергетик цеха.</t>
  </si>
  <si>
    <r>
      <t>019 Малярно-изоляционный цех:</t>
    </r>
    <r>
      <rPr>
        <sz val="16"/>
        <color theme="1"/>
        <rFont val="Calibri"/>
        <family val="2"/>
        <charset val="204"/>
        <scheme val="minor"/>
      </rPr>
      <t xml:space="preserve">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 Кладовщик 2 разряд К-3 1, Старший кладовщик (3 разряд) К-3 1, Уборщик производственных и служебных помещений (2 разряд), Изолировщик судовой, Маляр (1-разряд), Маляр (2-разряд), Маляр (3-разряд), Маляр (4-разряд), Маляр (5-разряд).</t>
    </r>
  </si>
  <si>
    <t>019 Малярно-изоляционный цех: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 Кладовщик 2 разряд К-3 1, Старший кладовщик (3 разряд) К-3 1, Уборщик производственных и служебных помещений (2 разряд),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</si>
  <si>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 Механик цеха, Энергетик цеха, Водитель электро- и автотележки 2 разряд, Грузчик 2 разряд К-3 1,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Сторож (вахтер) 2 разряд,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r>
  </si>
  <si>
    <t>019 Малярно-изоляционный цех: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 Механик цеха, Энергетик цеха, Водитель электро- и автотележки 2 разряд, Грузчик 2 разряд К-3 1,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Сторож (вахтер) 2 разряд,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</si>
  <si>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Сторож (вахтер) 2 разряд, Изолировщик судовой, Маляр (1-разряд), Маляр (2-разряд), Маляр (3-разряд), Маляр (4-разряд), Маляр (5-разряд).</t>
    </r>
  </si>
  <si>
    <t>019 Малярно-изоляционный цех: Сторож (вахтер) 2 разряд,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</si>
  <si>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Водитель электро- и автотележки 2 разряд, Грузчик 2 разряд К-3 1,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r>
  </si>
  <si>
    <t>019 Малярно-изоляционный цех: Водитель электро- и автотележки 2 разряд, Грузчик 2 разряд К-3 1,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</si>
  <si>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Водитель электро- и автотележки 2 разряд, Грузчик 2 разряд К-3 1,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t>
    </r>
  </si>
  <si>
    <t>019 Малярно-изоляционный цех: Водитель электро- и автотележки 2 разряд, Грузчик 2 разряд К-3 1,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t>
  </si>
  <si>
    <r>
      <t>019 Малярно-изоляционный цех:</t>
    </r>
    <r>
      <rPr>
        <sz val="16"/>
        <color theme="1"/>
        <rFont val="Calibri"/>
        <family val="2"/>
        <charset val="204"/>
        <scheme val="minor"/>
      </rPr>
      <t xml:space="preserve"> Водитель электро- и автотележки 2 разряд,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r>
  </si>
  <si>
    <t>019 Малярно-изоляционный цех: Водитель электро- и автотележки 2 разряд,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</si>
  <si>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Водитель электро- и автотележки 2 разряд,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t>
    </r>
  </si>
  <si>
    <t>019 Малярно-изоляционный цех: Водитель электро- и автотележки 2 разряд,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t>
  </si>
  <si>
    <r>
      <t>019 Малярно-изоляционный цех:</t>
    </r>
    <r>
      <rPr>
        <sz val="16"/>
        <color theme="1"/>
        <rFont val="Calibri"/>
        <family val="2"/>
        <charset val="204"/>
        <scheme val="minor"/>
      </rPr>
      <t xml:space="preserve"> Заместитель начальника цеха, Заместитель начальника цеха по высотным работам, Мастер участка (производственного) ц 19, Мастер участка (производственного) ц 19 изоляционных работ К-3 2, Начальник бюро технологической подготовки производства (БТПП), Начальник планово-распределительного бюро (ПРБ), Начальник цеха, Сменный мастер участка (производственного) цеха 19, Старший мастер участка (производственного) цеха 19, Ведущий инженер по подготовке производства, Ведущий инженер-технолог, Инженер по подготовке производства 1 кат, Инженер-технолог 1 кат, Механик цеха, Энергетик цеха, Архивариус, Делопроизводитель, Водитель электро- и автотележки 2 разряд, Грузчик 2 разряд К-3 1,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r>
  </si>
  <si>
    <t>019 Малярно-изоляционный цех: Заместитель начальника цеха, Заместитель начальника цеха по высотным работам, Мастер участка (производственного) ц 19, Мастер участка (производственного) ц 19 изоляционных работ К-3 2, Начальник бюро технологической подготовки производства (БТПП), Начальник планово-распределительного бюро (ПРБ), Начальник цеха, Сменный мастер участка (производственного) цеха 19, Старший мастер участка (производственного) цеха 19, Ведущий инженер по подготовке производства, Ведущий инженер-технолог, Инженер по подготовке производства 1 кат, Инженер-технолог 1 кат, Механик цеха, Энергетик цеха, Архивариус, Делопроизводитель, Водитель электро- и автотележки 2 разряд, Грузчик 2 разряд К-3 1,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</si>
  <si>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Заместитель начальника цеха, Заместитель начальника цеха по высотным работам, Начальник бюро технологической подготовки производства (БТПП), Начальник планово-распределительного бюро (ПРБ), Начальник цеха, Ведущий инженер по подготовке производства, Ведущий инженер-технолог, Инженер по подготовке производства 1 кат, Инженер-технолог 1 кат, Механик цеха, Энергетик цеха, Архивариус, Делопроизводитель, Водитель электро- и автотележки 2 разряд,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r>
  </si>
  <si>
    <t>019 Малярно-изоляционный цех: Заместитель начальника цеха, Заместитель начальника цеха по высотным работам, Начальник бюро технологической подготовки производства (БТПП), Начальник планово-распределительного бюро (ПРБ), Начальник цеха, Ведущий инженер по подготовке производства, Ведущий инженер-технолог, Инженер по подготовке производства 1 кат, Инженер-технолог 1 кат, Механик цеха, Энергетик цеха, Архивариус, Делопроизводитель, Водитель электро- и автотележки 2 разряд,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</si>
  <si>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 Механик цеха, Энергетик цеха, Слесарь по ремонту и обслуживанию систем вентиляции и кондиционирования (6 разряд) К-3 2, Слесарь-ремонтник (6 разряд) К-3 2, Сторож (вахтер)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r>
  </si>
  <si>
    <t>019 Малярно-изоляционный цех: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 Механик цеха, Энергетик цеха, Слесарь по ремонту и обслуживанию систем вентиляции и кондиционирования (6 разряд) К-3 2, Слесарь-ремонтник (6 разряд) К-3 2, Сторож (вахтер)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</si>
  <si>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Механик цеха, Энергетик цеха, Водитель электро- и автотележки 2 разряд,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r>
  </si>
  <si>
    <t>019 Малярно-изоляционный цех: Механик цеха, Энергетик цеха, Водитель электро- и автотележки 2 разряд,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</si>
  <si>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Водитель электро- и автотележки 2 разряд, Изолировщик судовой, Маляр (1-разряд), Маляр (2-разряд), Маляр (3-разряд), Маляр (4-разряд), Маляр (5-разряд).</t>
    </r>
  </si>
  <si>
    <t>019 Малярно-изоляционный цех: Водитель электро- и автотележки 2 разряд, Изолировщик судовой, Маляр (1-разряд), Маляр (2-разряд), Маляр (3-разряд), Маляр (4-разряд), Маляр (5-разряд).</t>
  </si>
  <si>
    <t>Радиационные дефектоскопы; радиоизотопные приборы; высокочувствительные установки для ядерно-физических методов анализа.</t>
  </si>
  <si>
    <t>Ии01</t>
  </si>
  <si>
    <t>опасность, связанная с воздействием гамма-излучения;</t>
  </si>
  <si>
    <r>
      <t>019 Малярно-изоляционный цех:</t>
    </r>
    <r>
      <rPr>
        <sz val="16"/>
        <color theme="1"/>
        <rFont val="Calibri"/>
        <family val="2"/>
        <charset val="204"/>
        <scheme val="minor"/>
      </rPr>
      <t xml:space="preserve"> Заместитель начальника цеха, Заместитель начальника цеха по высотным работам, Начальник бюро технологической подготовки производства (БТПП), Начальник планово-распределительного бюро (ПРБ), Начальник цеха, Ведущий инженер по подготовке производства, Ведущий инженер-технолог, Инженер по подготовке производства 1 кат, Инженер-технолог 1 кат, Механик цеха, Энергетик цеха, Архивариус, Делопроизводитель, Водитель электро- и автотележки 2 разряд, Грузчик 2 разряд К-3 1,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Сторож (вахтер) 2 разряд,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r>
  </si>
  <si>
    <t>019 Малярно-изоляционный цех: Заместитель начальника цеха, Заместитель начальника цеха по высотным работам, Начальник бюро технологической подготовки производства (БТПП), Начальник планово-распределительного бюро (ПРБ), Начальник цеха, Ведущий инженер по подготовке производства, Ведущий инженер-технолог, Инженер по подготовке производства 1 кат, Инженер-технолог 1 кат, Механик цеха, Энергетик цеха, Архивариус, Делопроизводитель, Водитель электро- и автотележки 2 разряд, Грузчик 2 разряд К-3 1,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Сторож (вахтер) 2 разряд,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</si>
  <si>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Изолировщик судовой, Маляр (1-разряд), Маляр (2-разряд), Маляр (3-разряд), Маляр (4-разряд), Маляр (5-разряд),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t>
    </r>
  </si>
  <si>
    <t>019 Малярно-изоляционный цех: Изолировщик судовой, Маляр (1-разряд), Маляр (2-разряд), Маляр (3-разряд), Маляр (4-разряд), Маляр (5-разряд),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t>
  </si>
  <si>
    <r>
      <t>019 Малярно-изоляционный цех:</t>
    </r>
    <r>
      <rPr>
        <sz val="16"/>
        <color theme="1"/>
        <rFont val="Calibri"/>
        <family val="2"/>
        <charset val="204"/>
        <scheme val="minor"/>
      </rPr>
      <t xml:space="preserve"> Заместитель начальника цеха по высотным работам, Начальник бюро технологической подготовки производства (БТПП), Ведущий инженер-технолог, Инженер-технолог 1 кат,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t>
    </r>
  </si>
  <si>
    <t>019 Малярно-изоляционный цех: Заместитель начальника цеха по высотным работам, Начальник бюро технологической подготовки производства (БТПП), Ведущий инженер-технолог, Инженер-технолог 1 кат,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t>
  </si>
  <si>
    <r>
      <t>019 Малярно-изоляционный цех:</t>
    </r>
    <r>
      <rPr>
        <sz val="16"/>
        <color theme="1"/>
        <rFont val="Calibri"/>
        <family val="2"/>
        <charset val="204"/>
        <scheme val="minor"/>
      </rPr>
      <t xml:space="preserve">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t>
    </r>
  </si>
  <si>
    <t>019 Малярно-изоляционный цех: Слесарь по ремонту и обслуживанию систем вентиляции и кондиционирования (6 разряд) К-3 2, Слесарь-ремонтник (6 разряд) К-3 2, Электромонтер по ремонту и обслуживанию электрооборудования (5 разряд) К-3 2, Электромонтер по ремонту и обслуживанию электрооборудования (6 разряд) К-3,2.</t>
  </si>
  <si>
    <r>
      <t>019 Малярно-изоляционный цех:</t>
    </r>
    <r>
      <rPr>
        <sz val="16"/>
        <color theme="1"/>
        <rFont val="Calibri"/>
        <family val="2"/>
        <charset val="204"/>
        <scheme val="minor"/>
      </rPr>
      <t xml:space="preserve">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 Механик цеха, Энергетик цеха, Водитель электро- и автотележки 2 разряд, Грузчик 2 разряд К-3 1,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Сторож (вахтер) 2 разряд,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t>
    </r>
  </si>
  <si>
    <t>019 Малярно-изоляционный цех: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 Механик цеха, Энергетик цеха, Водитель электро- и автотележки 2 разряд, Грузчик 2 разряд К-3 1,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Сторож (вахтер) 2 разряд,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t>
  </si>
  <si>
    <r>
      <t>019 Малярно-изоляционный цех:</t>
    </r>
    <r>
      <rPr>
        <sz val="16"/>
        <color theme="1"/>
        <rFont val="Calibri"/>
        <family val="2"/>
        <charset val="204"/>
        <scheme val="minor"/>
      </rPr>
      <t xml:space="preserve">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 Механик цеха, Энергетик цеха, Кладовщик 2 разряд К-3 1, Старший кладовщик (3 разряд) К-3 1, Уборщик производственных и служебных помещений (2 разряд), Изолировщик судовой, Маляр (1-разряд), Маляр (2-разряд), Маляр (3-разряд), Маляр (4-разряд), Маляр (5-разряд).</t>
    </r>
  </si>
  <si>
    <t>019 Малярно-изоляционный цех: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 Механик цеха, Энергетик цеха, Кладовщик 2 разряд К-3 1, Старший кладовщик (3 разряд) К-3 1, Уборщик производственных и служебных помещений (2 разряд),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</si>
  <si>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 Механик цеха, Энергетик цеха, Сторож (вахтер) 2 разряд.</t>
    </r>
  </si>
  <si>
    <t>019 Малярно-изоляционный цех: Мастер участка (производственного) ц 19, Мастер участка (производственного) ц 19 изоляционных работ К-3 2, Сменный мастер участка (производственного) цеха 19, Старший мастер участка (производственного) цеха 19, Механик цеха, Энергетик цеха, Сторож (вахтер) 2 разряд.</t>
  </si>
  <si>
    <r>
      <t>019 Малярно-изоляционный цех:</t>
    </r>
    <r>
      <rPr>
        <sz val="16"/>
        <color theme="1"/>
        <rFont val="Calibri"/>
        <family val="2"/>
        <charset val="204"/>
        <scheme val="minor"/>
      </rPr>
      <t xml:space="preserve"> Заместитель начальника цеха, Заместитель начальника цеха по высотным работам, Начальник бюро технологической подготовки производства (БТПП), Начальник планово-распределительного бюро (ПРБ), Начальник цеха, Ведущий инженер по подготовке производства, Ведущий инженер-технолог, Инженер по подготовке производства 1 кат, Инженер-технолог 1 кат, Архивариус, Делопроизводитель.</t>
    </r>
  </si>
  <si>
    <t>019 Малярно-изоляционный цех: Заместитель начальника цеха, Заместитель начальника цеха по высотным работам, Начальник бюро технологической подготовки производства (БТПП), Начальник планово-распределительного бюро (ПРБ), Начальник цеха, Ведущий инженер по подготовке производства, Ведущий инженер-технолог, Инженер по подготовке производства 1 кат, Инженер-технолог 1 кат, Архивариус, Делопроизводитель.</t>
  </si>
  <si>
    <r>
      <t>019 Малярно-изоляционный цех:</t>
    </r>
    <r>
      <rPr>
        <sz val="16"/>
        <color theme="1"/>
        <rFont val="Calibri"/>
        <family val="2"/>
        <charset val="204"/>
        <scheme val="minor"/>
      </rPr>
      <t xml:space="preserve"> Заместитель начальника цеха, Заместитель начальника цеха по высотным работам, Начальник бюро технологической подготовки производства (БТПП), Начальник планово-распределительного бюро (ПРБ), Начальник цеха, Ведущий инженер по подготовке производства, Ведущий инженер-технолог, Инженер по подготовке производства 1 кат, Инженер-технолог 1 кат, Архивариус, Делопроизводитель, Изолировщик судовой, Маляр (1-разряд), Маляр (2-разряд), Маляр (3-разряд), Маляр (4-разряд), Маляр (5-разряд).</t>
    </r>
  </si>
  <si>
    <t>019 Малярно-изоляционный цех: Заместитель начальника цеха, Заместитель начальника цеха по высотным работам, Начальник бюро технологической подготовки производства (БТПП), Начальник планово-распределительного бюро (ПРБ), Начальник цеха, Ведущий инженер по подготовке производства, Ведущий инженер-технолог, Инженер по подготовке производства 1 кат, Инженер-технолог 1 кат, Архивариус, Делопроизводитель,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</si>
  <si>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Водитель электро- и автотележки 2 разряд, Водитель электро- и автотележки 2 разряд, Изолировщик судовой, Маляр (1-разряд), Маляр (2-разряд), Маляр (3-разряд), Маляр (4-разряд), Маляр (5-разряд).</t>
    </r>
  </si>
  <si>
    <t>019 Малярно-изоляционный цех: Водитель электро- и автотележки 2 разряд, Водитель электро- и автотележки 2 разряд,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</si>
  <si>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Заместитель начальника цеха, Заместитель начальника цеха по высотным работам, Начальник бюро технологической подготовки производства (БТПП), Начальник планово-распределительного бюро (ПРБ), Начальник цеха, Ведущий инженер по подготовке производства, Ведущий инженер-технолог, Инженер по подготовке производства 1 кат, Инженер-технолог 1 кат, Архивариус, Делопроизводитель, Водитель электро- и автотележки 2 разряд, Изолировщик судовой, Маляр (1-разряд), Маляр (2-разряд), Маляр (3-разряд), Маляр (4-разряд), Маляр (5-разряд).</t>
    </r>
  </si>
  <si>
    <t>019 Малярно-изоляционный цех: Заместитель начальника цеха, Заместитель начальника цеха по высотным работам, Начальник бюро технологической подготовки производства (БТПП), Начальник планово-распределительного бюро (ПРБ), Начальник цеха, Ведущий инженер по подготовке производства, Ведущий инженер-технолог, Инженер по подготовке производства 1 кат, Инженер-технолог 1 кат, Архивариус, Делопроизводитель, Водитель электро- и автотележки 2 разряд,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</si>
  <si>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Заместитель начальника цеха, Заместитель начальника цеха по высотным работам, Мастер участка (производственного) ц 19, Мастер участка (производственного) ц 19 изоляционных работ К-3 2, Начальник бюро технологической подготовки производства (БТПП), Начальник планово-распределительного бюро (ПРБ), Начальник цеха, Сменный мастер участка (производственного) цеха 19, Старший мастер участка (производственного) цеха 19, Ведущий инженер по подготовке производства, Ведущий инженер-технолог, Инженер по подготовке производства 1 кат, Инженер-технолог 1 кат, Механик цеха, Энергетик цеха, Архивариус, Делопроизводитель, Водитель электро- и автотележки 2 разряд, Грузчик 2 разряд К-3 1, Слесарь по ремонту и обслуживанию систем вентиляции и кондиционирования (6 разряд) К-3 2, Слесарь-ремонтник (6 разряд) К-3 2, Сторож (вахтер)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r>
  </si>
  <si>
    <t>019 Малярно-изоляционный цех: Заместитель начальника цеха, Заместитель начальника цеха по высотным работам, Мастер участка (производственного) ц 19, Мастер участка (производственного) ц 19 изоляционных работ К-3 2, Начальник бюро технологической подготовки производства (БТПП), Начальник планово-распределительного бюро (ПРБ), Начальник цеха, Сменный мастер участка (производственного) цеха 19, Старший мастер участка (производственного) цеха 19, Ведущий инженер по подготовке производства, Ведущий инженер-технолог, Инженер по подготовке производства 1 кат, Инженер-технолог 1 кат, Механик цеха, Энергетик цеха, Архивариус, Делопроизводитель, Водитель электро- и автотележки 2 разряд, Грузчик 2 разряд К-3 1, Слесарь по ремонту и обслуживанию систем вентиляции и кондиционирования (6 разряд) К-3 2, Слесарь-ремонтник (6 разряд) К-3 2, Сторож (вахтер)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 Изолировщик судовой, Маляр (1-разряд), Маляр (2-разряд), Маляр (3-разряд), Маляр (4-разряд), Маляр (5-разряд).</t>
  </si>
  <si>
    <r>
      <t>019 Малярно-изоляционный цех:</t>
    </r>
    <r>
      <rPr>
        <sz val="16"/>
        <color theme="1"/>
        <rFont val="Calibri"/>
        <family val="2"/>
        <charset val="204"/>
        <scheme val="minor"/>
      </rPr>
      <t xml:space="preserve"> Энергетик цеха.</t>
    </r>
  </si>
  <si>
    <t>019 Малярно-изоляционный цех: Энергетик цеха.</t>
  </si>
  <si>
    <r>
      <t>019 Малярно-изоляционный цех:</t>
    </r>
    <r>
      <rPr>
        <sz val="16"/>
        <color theme="1"/>
        <rFont val="Calibri"/>
        <family val="2"/>
        <charset val="204"/>
        <scheme val="minor"/>
      </rPr>
      <t xml:space="preserve"> Водитель электро- и автотележки 2 разряд,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t>
    </r>
  </si>
  <si>
    <t>019 Малярно-изоляционный цех: Водитель электро- и автотележки 2 разряд, Кладовщик 2 разряд К-3 1, Слесарь по ремонту и обслуживанию систем вентиляции и кондиционирования (6 разряд) К-3 2, Слесарь-ремонтник (6 разряд) К-3 2, Старший кладовщик (3 разряд) К-3 1, Уборщик производственных и служебных помещений (2 разряд), Электромонтер по ремонту и обслуживанию электрооборудования (5 разряд) К-3 2, Электромонтер по ремонту и обслуживанию электрооборудования (6 разряд) К-3,2.</t>
  </si>
  <si>
    <r>
      <t>022 Механо-сборочный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Кладовщик инструментальной кладовой 2 разряд, Комплектовщик изделий и инструмента (4 разряд), Машинист крана (крановщик) 4 разряд (жен) т с 333, Машинист крана (крановщик) 5 разряд (жен) т с  333, Машинист крана (крановщик) 5 разряд (муж) т с  333, Подсобный рабочий по уборке стружки (2 разряд), Резчик на пилах ножовках и станках (3 разряд), Старший кладовщик (3 разряд), Стропальщик  5 разряда К-3 1  т с  333, Тракторист 4  разряд, Уборщик производственных и служебных помещений (2 разряд), Сборщик-достройщик судовой, Слесарь механосборочных работ, Токарь, Токарь-расточник, Фрезеровщик, электросварщик на автоматических и полуавтоматических машинах, электросварщик ручной сварки.</t>
    </r>
  </si>
  <si>
    <t>022 Механо-сборочный цех: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Кладовщик инструментальной кладовой 2 разряд, Комплектовщик изделий и инструмента (4 разряд), Машинист крана (крановщик) 4 разряд (жен) т с 333, Машинист крана (крановщик) 5 разряд (жен) т с  333, Машинист крана (крановщик) 5 разряд (муж) т с  333, Подсобный рабочий по уборке стружки (2 разряд), Резчик на пилах ножовках и станках (3 разряд), Старший кладовщик (3 разряд), Стропальщик  5 разряда К-3 1  т с  333, Тракторист 4  разряд, Уборщик производственных и служебных помещений (2 разряд), Сборщик-достройщик судовой, Слесарь механосборочных работ, Токарь, Токарь-расточник, Фрезеровщик, электросварщик на автоматических и полуавтоматических машинах, электросварщик ручной сварки.</t>
  </si>
  <si>
    <r>
      <t>022 Механо-сборочный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Подсобный рабочий по уборке стружки (2 разряд), Стропальщик  5 разряда К-3 1  т с  333, Токарь, Токарь-расточник, Фрезеровщик.</t>
    </r>
  </si>
  <si>
    <t>022 Механо-сборочный цех: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Подсобный рабочий по уборке стружки (2 разряд), Стропальщик  5 разряда К-3 1  т с  333, Токарь, Токарь-расточник, Фрезеровщик.</t>
  </si>
  <si>
    <r>
      <t>022 Механо-сборочный цех:</t>
    </r>
    <r>
      <rPr>
        <sz val="16"/>
        <color theme="1"/>
        <rFont val="Calibri"/>
        <family val="2"/>
        <charset val="204"/>
        <scheme val="minor"/>
      </rPr>
      <t xml:space="preserve"> Кладовщик инструментальной кладовой 2 разряд, Комплектовщик изделий и инструмента (4 разряд), Старший кладовщик (3 разряд), Стропальщик  5 разряда К-3 1  т с  333, Уборщик производственных и служебных помещений (2 разряд), Сборщик-достройщик судовой, Слесарь механосборочных работ, Токарь, Токарь-расточник, Фрезеровщик, электросварщик на автоматических и полуавтоматических машинах, электросварщик ручной сварки, Резчик на пилах ножовках и станках (3 разряд).</t>
    </r>
  </si>
  <si>
    <t>022 Механо-сборочный цех: Кладовщик инструментальной кладовой 2 разряд, Комплектовщик изделий и инструмента (4 разряд), Старший кладовщик (3 разряд), Стропальщик  5 разряда К-3 1  т с  333, Уборщик производственных и служебных помещений (2 разряд), Сборщик-достройщик судовой, Слесарь механосборочных работ, Токарь, Токарь-расточник, Фрезеровщик, электросварщик на автоматических и полуавтоматических машинах, электросварщик ручной сварки, Резчик на пилах ножовках и станках (3 разряд).</t>
  </si>
  <si>
    <r>
      <t>022 Механо-сборочный цех:</t>
    </r>
    <r>
      <rPr>
        <sz val="16"/>
        <color theme="1"/>
        <rFont val="Calibri"/>
        <family val="2"/>
        <charset val="204"/>
        <scheme val="minor"/>
      </rPr>
      <t xml:space="preserve"> Резчик на пилах ножовках и станках (3 разряд), Стропальщик  5 разряда К-3 1  т с  333, Сборщик-достройщик судовой, Слесарь механосборочных работ, Токарь, Токарь-расточник, Фрезеровщик.</t>
    </r>
  </si>
  <si>
    <t>022 Механо-сборочный цех: Резчик на пилах ножовках и станках (3 разряд), Стропальщик  5 разряда К-3 1  т с  333, Сборщик-достройщик судовой, Слесарь механосборочных работ, Токарь, Токарь-расточник, Фрезеровщик.</t>
  </si>
  <si>
    <r>
      <t>022 Механо-сборочный цех:</t>
    </r>
    <r>
      <rPr>
        <sz val="16"/>
        <color theme="1"/>
        <rFont val="Calibri"/>
        <family val="2"/>
        <charset val="204"/>
        <scheme val="minor"/>
      </rPr>
      <t xml:space="preserve"> Стропальщик  5 разряда К-3 1  т с  333.</t>
    </r>
  </si>
  <si>
    <t>022 Механо-сборочный цех: Стропальщик  5 разряда К-3 1  т с  333.</t>
  </si>
  <si>
    <r>
      <t>022 Механо-сборочный цех:</t>
    </r>
    <r>
      <rPr>
        <sz val="16"/>
        <color theme="1"/>
        <rFont val="Calibri"/>
        <family val="2"/>
        <charset val="204"/>
        <scheme val="minor"/>
      </rPr>
      <t xml:space="preserve"> Стропальщик  5 разряда К-3 1  т с  333, Сборщик-достройщик судовой, Слесарь механосборочных работ, электросварщик на автоматических и полуавтоматических машинах, электросварщик ручной сварки.</t>
    </r>
  </si>
  <si>
    <t>022 Механо-сборочный цех: Стропальщик  5 разряда К-3 1  т с  333, Сборщик-достройщик судовой, Слесарь механосборочных работ, электросварщик на автоматических и полуавтоматических машинах, электросварщик ручной сварки.</t>
  </si>
  <si>
    <r>
      <t>022 Механо-сборочный цех:</t>
    </r>
    <r>
      <rPr>
        <sz val="16"/>
        <color theme="1"/>
        <rFont val="Calibri"/>
        <family val="2"/>
        <charset val="204"/>
        <scheme val="minor"/>
      </rPr>
      <t xml:space="preserve"> Резчик на пилах ножовках и станках (3 разряд), Сборщик-достройщик судовой, Слесарь механосборочных работ, Токарь, Токарь-расточник, Фрезеровщик.</t>
    </r>
  </si>
  <si>
    <t>022 Механо-сборочный цех: Резчик на пилах ножовках и станках (3 разряд), Сборщик-достройщик судовой, Слесарь механосборочных работ, Токарь, Токарь-расточник, Фрезеровщик.</t>
  </si>
  <si>
    <r>
      <t>022 Механо-сборочный цех:</t>
    </r>
    <r>
      <rPr>
        <sz val="16"/>
        <color theme="1"/>
        <rFont val="Calibri"/>
        <family val="2"/>
        <charset val="204"/>
        <scheme val="minor"/>
      </rPr>
      <t xml:space="preserve"> Стропальщик  5 разряда К-3 1  т с  333, Сборщик-достройщик судовой, Слесарь механосборочных работ, Токарь, Токарь-расточник, Фрезеровщик.</t>
    </r>
  </si>
  <si>
    <t>022 Механо-сборочный цех: Стропальщик  5 разряда К-3 1  т с  333, Сборщик-достройщик судовой, Слесарь механосборочных работ, Токарь, Токарь-расточник, Фрезеровщик.</t>
  </si>
  <si>
    <r>
      <t>022 Механо-сборочный цех:</t>
    </r>
    <r>
      <rPr>
        <sz val="16"/>
        <color theme="1"/>
        <rFont val="Calibri"/>
        <family val="2"/>
        <charset val="204"/>
        <scheme val="minor"/>
      </rPr>
      <t xml:space="preserve"> Подсобный рабочий по уборке стружки (2 разряд), Резчик на пилах ножовках и станках (3 разряд), Стропальщик  5 разряда К-3 1  т с  333, Токарь, Токарь-расточник, Фрезеровщик.</t>
    </r>
  </si>
  <si>
    <t>022 Механо-сборочный цех: Подсобный рабочий по уборке стружки (2 разряд), Резчик на пилах ножовках и станках (3 разряд), Стропальщик  5 разряда К-3 1  т с  333, Токарь, Токарь-расточник, Фрезеровщик.</t>
  </si>
  <si>
    <r>
      <t>022 Механо-сборочный цех:</t>
    </r>
    <r>
      <rPr>
        <sz val="16"/>
        <color theme="1"/>
        <rFont val="Calibri"/>
        <family val="2"/>
        <charset val="204"/>
        <scheme val="minor"/>
      </rPr>
      <t xml:space="preserve"> Сборщик-достройщик судовой, Слесарь механосборочных работ.</t>
    </r>
  </si>
  <si>
    <t>022 Механо-сборочный цех: Сборщик-достройщик судовой, Слесарь механосборочных работ.</t>
  </si>
  <si>
    <r>
      <t>022 Механо-сборочный цех:</t>
    </r>
    <r>
      <rPr>
        <sz val="16"/>
        <color theme="1"/>
        <rFont val="Calibri"/>
        <family val="2"/>
        <charset val="204"/>
        <scheme val="minor"/>
      </rPr>
      <t xml:space="preserve"> Машинист крана (крановщик) 4 разряд (жен) т с 333, Машинист крана (крановщик) 5 разряд (жен) т с  333, Машинист крана (крановщик) 5 разряд (муж) т с  333, Стропальщик  5 разряда К-3 1  т с  333, Сборщик-достройщик судовой, Слесарь механосборочных работ, электросварщик на автоматических и полуавтоматических машинах, электросварщик ручной сварки.</t>
    </r>
  </si>
  <si>
    <t>022 Механо-сборочный цех: Машинист крана (крановщик) 4 разряд (жен) т с 333, Машинист крана (крановщик) 5 разряд (жен) т с  333, Машинист крана (крановщик) 5 разряд (муж) т с  333, Стропальщик  5 разряда К-3 1  т с  333, Сборщик-достройщик судовой, Слесарь механосборочных работ, электросварщик на автоматических и полуавтоматических машинах, электросварщик ручной сварки.</t>
  </si>
  <si>
    <r>
      <t>022 Механо-сборочный цех:</t>
    </r>
    <r>
      <rPr>
        <sz val="16"/>
        <color theme="1"/>
        <rFont val="Calibri"/>
        <family val="2"/>
        <charset val="204"/>
        <scheme val="minor"/>
      </rPr>
      <t xml:space="preserve"> Старший кладовщик (3 разряд), Стропальщик  5 разряда К-3 1  т с  333.</t>
    </r>
  </si>
  <si>
    <t>022 Механо-сборочный цех: Старший кладовщик (3 разряд), Стропальщик  5 разряда К-3 1  т с  333.</t>
  </si>
  <si>
    <r>
      <t>022 Механо-сборочный цех:</t>
    </r>
    <r>
      <rPr>
        <sz val="16"/>
        <color theme="1"/>
        <rFont val="Calibri"/>
        <family val="2"/>
        <charset val="204"/>
        <scheme val="minor"/>
      </rPr>
      <t xml:space="preserve"> Мастер участка (вспомогательного) по комплектации МСЧ, Мастер участка (вспомогательного) по приемке МСЧ, Мастер участка (производственного), Начальник планово-распределительного бюро (ПРБ), Начальник цеха, Помощник мастера участка (производственного), Кладовщик инструментальной кладовой 2 разряд, Комплектовщик изделий и инструмента (4 разряд), Машинист крана (крановщик) 4 разряд (жен) т с 333, Машинист крана (крановщик) 5 разряд (жен) т с  333, Машинист крана (крановщик) 5 разряд (муж) т с  333, Подсобный рабочий по уборке стружки (2 разряд), Резчик на пилах ножовках и станках (3 разряд), Старший кладовщик (3 разряд), Стропальщик  5 разряда К-3 1  т с  333, Тракторист 4  разряд, Уборщик производственных и служебных помещений (2 разряд), Токарь, Токарь-расточник, Фрезеровщик.</t>
    </r>
  </si>
  <si>
    <t>022 Механо-сборочный цех: Мастер участка (вспомогательного) по комплектации МСЧ, Мастер участка (вспомогательного) по приемке МСЧ, Мастер участка (производственного), Начальник планово-распределительного бюро (ПРБ), Начальник цеха, Помощник мастера участка (производственного), Кладовщик инструментальной кладовой 2 разряд, Комплектовщик изделий и инструмента (4 разряд), Машинист крана (крановщик) 4 разряд (жен) т с 333, Машинист крана (крановщик) 5 разряд (жен) т с  333, Машинист крана (крановщик) 5 разряд (муж) т с  333, Подсобный рабочий по уборке стружки (2 разряд), Резчик на пилах ножовках и станках (3 разряд), Старший кладовщик (3 разряд), Стропальщик  5 разряда К-3 1  т с  333, Тракторист 4  разряд, Уборщик производственных и служебных помещений (2 разряд), Токарь, Токарь-расточник, Фрезеровщик.</t>
  </si>
  <si>
    <r>
      <t>022 Механо-сборочный цех:</t>
    </r>
    <r>
      <rPr>
        <sz val="16"/>
        <color theme="1"/>
        <rFont val="Calibri"/>
        <family val="2"/>
        <charset val="204"/>
        <scheme val="minor"/>
      </rPr>
      <t xml:space="preserve"> Мастер участка (вспомогательного) по комплектации МСЧ, Мастер участка (вспомогательного) по приемке МСЧ, Мастер участка (производственного), Начальник планово-распределительного бюро (ПРБ), Начальник цеха, Помощник мастера участка (производственного), Подсобный рабочий по уборке стружки (2 разряд), Резчик на пилах ножовках и станках (3 разряд), Стропальщик  5 разряда К-3 1  т с  333, Сборщик-достройщик судовой, Слесарь механосборочных работ, Токарь, Токарь-расточник, Фрезеровщик, электросварщик на автоматических и полуавтоматических машинах, электросварщик ручной сварки.</t>
    </r>
  </si>
  <si>
    <t>022 Механо-сборочный цех: Мастер участка (вспомогательного) по комплектации МСЧ, Мастер участка (вспомогательного) по приемке МСЧ, Мастер участка (производственного), Начальник планово-распределительного бюро (ПРБ), Начальник цеха, Помощник мастера участка (производственного), Подсобный рабочий по уборке стружки (2 разряд), Резчик на пилах ножовках и станках (3 разряд), Стропальщик  5 разряда К-3 1  т с  333, Сборщик-достройщик судовой, Слесарь механосборочных работ, Токарь, Токарь-расточник, Фрезеровщик, электросварщик на автоматических и полуавтоматических машинах, электросварщик ручной сварки.</t>
  </si>
  <si>
    <r>
      <t>022 Механо-сборочный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Кладовщик инструментальной кладовой 2 разряд, Комплектовщик изделий и инструмента (4 разряд), Подсобный рабочий по уборке стружки (2 разряд), Резчик на пилах ножовках и станках (3 разряд), Старший кладовщик (3 разряд), Стропальщик  5 разряда К-3 1  т с  333, Уборщик производственных и служебных помещений (2 разряд), Сборщик-достройщик судовой, Слесарь механосборочных работ, Токарь, Токарь-расточник, Фрезеровщик.</t>
    </r>
  </si>
  <si>
    <t>022 Механо-сборочный цех: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Кладовщик инструментальной кладовой 2 разряд, Комплектовщик изделий и инструмента (4 разряд), Подсобный рабочий по уборке стружки (2 разряд), Резчик на пилах ножовках и станках (3 разряд), Старший кладовщик (3 разряд), Стропальщик  5 разряда К-3 1  т с  333, Уборщик производственных и служебных помещений (2 разряд), Сборщик-достройщик судовой, Слесарь механосборочных работ, Токарь, Токарь-расточник, Фрезеровщик.</t>
  </si>
  <si>
    <r>
      <t>022 Механо-сборочный цех:</t>
    </r>
    <r>
      <rPr>
        <sz val="16"/>
        <color theme="1"/>
        <rFont val="Calibri"/>
        <family val="2"/>
        <charset val="204"/>
        <scheme val="minor"/>
      </rPr>
      <t xml:space="preserve"> Подсобный рабочий по уборке стружки (2 разряд), Резчик на пилах ножовках и станках (3 разряд), Сборщик-достройщик судовой, Слесарь механосборочных работ, Токарь, Токарь-расточник, Фрезеровщик.</t>
    </r>
  </si>
  <si>
    <t>022 Механо-сборочный цех: Подсобный рабочий по уборке стружки (2 разряд), Резчик на пилах ножовках и станках (3 разряд), Сборщик-достройщик судовой, Слесарь механосборочных работ, Токарь, Токарь-расточник, Фрезеровщик.</t>
  </si>
  <si>
    <r>
      <t>022 Механо-сборочный цех:</t>
    </r>
    <r>
      <rPr>
        <sz val="16"/>
        <color theme="1"/>
        <rFont val="Calibri"/>
        <family val="2"/>
        <charset val="204"/>
        <scheme val="minor"/>
      </rPr>
      <t xml:space="preserve"> Машинист крана (крановщик) 4 разряд (жен) т с 333, Машинист крана (крановщик) 5 разряд (жен) т с  333, Машинист крана (крановщик) 5 разряд (муж) т с  333, Подсобный рабочий по уборке стружки (2 разряд), Резчик на пилах ножовках и станках (3 разряд), Стропальщик  5 разряда К-3 1  т с  333, Сборщик-достройщик судовой, Слесарь механосборочных работ, Токарь, Токарь-расточник, Фрезеровщик, электросварщик на автоматических и полуавтоматических машинах, электросварщик ручной сварки.</t>
    </r>
  </si>
  <si>
    <t>022 Механо-сборочный цех: Машинист крана (крановщик) 4 разряд (жен) т с 333, Машинист крана (крановщик) 5 разряд (жен) т с  333, Машинист крана (крановщик) 5 разряд (муж) т с  333, Подсобный рабочий по уборке стружки (2 разряд), Резчик на пилах ножовках и станках (3 разряд), Стропальщик  5 разряда К-3 1  т с  333, Сборщик-достройщик судовой, Слесарь механосборочных работ, Токарь, Токарь-расточник, Фрезеровщик, электросварщик на автоматических и полуавтоматических машинах, электросварщик ручной сварки.</t>
  </si>
  <si>
    <r>
      <t>022 Механо-сборочный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Машинист крана (крановщик) 4 разряд (жен) т с 333, Машинист крана (крановщик) 5 разряд (жен) т с  333, Машинист крана (крановщик) 5 разряд (муж) т с  333, Стропальщик  5 разряда К-3 1  т с  333.</t>
    </r>
  </si>
  <si>
    <t>022 Механо-сборочный цех: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Машинист крана (крановщик) 4 разряд (жен) т с 333, Машинист крана (крановщик) 5 разряд (жен) т с  333, Машинист крана (крановщик) 5 разряд (муж) т с  333, Стропальщик  5 разряда К-3 1  т с  333.</t>
  </si>
  <si>
    <r>
      <t>022 Механо-сборочный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Стропальщик  5 разряда К-3 1  т с  333.</t>
    </r>
  </si>
  <si>
    <t>022 Механо-сборочный цех: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Стропальщик  5 разряда К-3 1  т с  333.</t>
  </si>
  <si>
    <t>Соблюдать режим труда и отдыха.</t>
  </si>
  <si>
    <r>
      <t>022 Механо-сборочный цех:</t>
    </r>
    <r>
      <rPr>
        <sz val="16"/>
        <color theme="1"/>
        <rFont val="Calibri"/>
        <family val="2"/>
        <charset val="204"/>
        <scheme val="minor"/>
      </rPr>
      <t xml:space="preserve"> Машинист крана (крановщик) 4 разряд (жен) т с 333, Машинист крана (крановщик) 5 разряд (жен) т с  333, Машинист крана (крановщик) 5 разряд (муж) т с  333, Резчик на пилах ножовках и станках (3 разряд).</t>
    </r>
  </si>
  <si>
    <t>022 Механо-сборочный цех: Машинист крана (крановщик) 4 разряд (жен) т с 333, Машинист крана (крановщик) 5 разряд (жен) т с  333, Машинист крана (крановщик) 5 разряд (муж) т с  333, Резчик на пилах ножовках и станках (3 разряд).</t>
  </si>
  <si>
    <t>Работа на строящихся заказах, кабины кранов в летний период, ванны горячего оцинкования в летний период</t>
  </si>
  <si>
    <r>
      <t>022 Механо-сборочный цех:</t>
    </r>
    <r>
      <rPr>
        <sz val="16"/>
        <color theme="1"/>
        <rFont val="Calibri"/>
        <family val="2"/>
        <charset val="204"/>
        <scheme val="minor"/>
      </rPr>
      <t xml:space="preserve"> Сборщик-достройщик судовой, Слесарь механосборочных работ, электросварщик на автоматических и полуавтоматических машинах, электросварщик ручной сварки.</t>
    </r>
  </si>
  <si>
    <t>022 Механо-сборочный цех: Сборщик-достройщик судовой, Слесарь механосборочных работ, электросварщик на автоматических и полуавтоматических машинах, электросварщик ручной сварки.</t>
  </si>
  <si>
    <r>
      <t>022 Механо-сборочный цех:</t>
    </r>
    <r>
      <rPr>
        <sz val="16"/>
        <color theme="1"/>
        <rFont val="Calibri"/>
        <family val="2"/>
        <charset val="204"/>
        <scheme val="minor"/>
      </rPr>
      <t xml:space="preserve"> Машинист крана (крановщик) 4 разряд (жен) т с 333, Машинист крана (крановщик) 5 разряд (жен) т с  333, Машинист крана (крановщик) 5 разряд (муж) т с  333, Сборщик-достройщик судовой, электросварщик на автоматических и полуавтоматических машинах, электросварщик ручной сварки.</t>
    </r>
  </si>
  <si>
    <t>022 Механо-сборочный цех: Машинист крана (крановщик) 4 разряд (жен) т с 333, Машинист крана (крановщик) 5 разряд (жен) т с  333, Машинист крана (крановщик) 5 разряд (муж) т с  333, Сборщик-достройщик судовой, электросварщик на автоматических и полуавтоматических машинах, электросварщик ручной сварки.</t>
  </si>
  <si>
    <r>
      <t>022 Механо-сборочный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Кладовщик инструментальной кладовой 2 разряд, Комплектовщик изделий и инструмента (4 разряд), Машинист крана (крановщик) 4 разряд (жен) т с 333, Машинист крана (крановщик) 5 разряд (жен) т с  333, Машинист крана (крановщик) 5 разряд (муж) т с  333, Старший кладовщик (3 разряд), Тракторист 4  разряд.</t>
    </r>
  </si>
  <si>
    <t>022 Механо-сборочный цех: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Кладовщик инструментальной кладовой 2 разряд, Комплектовщик изделий и инструмента (4 разряд), Машинист крана (крановщик) 4 разряд (жен) т с 333, Машинист крана (крановщик) 5 разряд (жен) т с  333, Машинист крана (крановщик) 5 разряд (муж) т с  333, Старший кладовщик (3 разряд), Тракторист 4  разряд.</t>
  </si>
  <si>
    <t>1. Обеспечение проветривания в закрытых секциях, участках, цехах.
2. Кондиционирование воздуха в местах выполенения работ, где это технологически возможно.
3. Соблюдать режим труда и отдыха.</t>
  </si>
  <si>
    <r>
      <t>022 Механо-сборочный цех:</t>
    </r>
    <r>
      <rPr>
        <sz val="16"/>
        <color theme="1"/>
        <rFont val="Calibri"/>
        <family val="2"/>
        <charset val="204"/>
        <scheme val="minor"/>
      </rPr>
      <t xml:space="preserve"> Резчик на пилах ножовках и станках (3 разряд), Стропальщик  5 разряда К-3 1  т с  333, Сборщик-достройщик судовой, Слесарь механосборочных работ, Токарь, Токарь-расточник, Фрезеровщик, электросварщик на автоматических и полуавтоматических машинах, электросварщик ручной сварки.</t>
    </r>
  </si>
  <si>
    <t>022 Механо-сборочный цех: Резчик на пилах ножовках и станках (3 разряд), Стропальщик  5 разряда К-3 1  т с  333, Сборщик-достройщик судовой, Слесарь механосборочных работ, Токарь, Токарь-расточник, Фрезеровщик, электросварщик на автоматических и полуавтоматических машинах, электросварщик ручной сварки.</t>
  </si>
  <si>
    <r>
      <t>022 Механо-сборочный цех:</t>
    </r>
    <r>
      <rPr>
        <sz val="16"/>
        <color theme="1"/>
        <rFont val="Calibri"/>
        <family val="2"/>
        <charset val="204"/>
        <scheme val="minor"/>
      </rPr>
      <t xml:space="preserve">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планово-распределительного бюро (ПРБ), Начальник цеха, Помощник мастера участка (производственного).</t>
    </r>
  </si>
  <si>
    <t>022 Механо-сборочный цех: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планово-распределительного бюро (ПРБ), Начальник цеха, Помощник мастера участка (производственного).</t>
  </si>
  <si>
    <r>
      <t>022 Механо-сборочный цех:</t>
    </r>
    <r>
      <rPr>
        <sz val="16"/>
        <color theme="1"/>
        <rFont val="Calibri"/>
        <family val="2"/>
        <charset val="204"/>
        <scheme val="minor"/>
      </rPr>
      <t xml:space="preserve"> Подсобный рабочий по уборке стружки (2 разряд), Резчик на пилах ножовках и станках (3 разряд), Сборщик-достройщик судовой, Слесарь механосборочных работ, Токарь, Токарь-расточник, Фрезеровщик, электросварщик на автоматических и полуавтоматических машинах, электросварщик ручной сварки.</t>
    </r>
  </si>
  <si>
    <t>022 Механо-сборочный цех: Подсобный рабочий по уборке стружки (2 разряд), Резчик на пилах ножовках и станках (3 разряд), Сборщик-достройщик судовой, Слесарь механосборочных работ, Токарь, Токарь-расточник, Фрезеровщик, электросварщик на автоматических и полуавтоматических машинах, электросварщик ручной сварки.</t>
  </si>
  <si>
    <r>
      <t>022 Механо-сборочный цех:</t>
    </r>
    <r>
      <rPr>
        <sz val="16"/>
        <color theme="1"/>
        <rFont val="Calibri"/>
        <family val="2"/>
        <charset val="204"/>
        <scheme val="minor"/>
      </rPr>
      <t xml:space="preserve"> Кладовщик инструментальной кладовой 2 разряд, Комплектовщик изделий и инструмента (4 разряд), Машинист крана (крановщик) 4 разряд (жен) т с 333, Машинист крана (крановщик) 5 разряд (жен) т с  333, Машинист крана (крановщик) 5 разряд (муж) т с  333, Подсобный рабочий по уборке стружки (2 разряд), Резчик на пилах ножовках и станках (3 разряд), Старший кладовщик (3 разряд), Стропальщик  5 разряда К-3 1  т с  333, Уборщик производственных и служебных помещений (2 разряд), Токарь, Токарь-расточник, Фрезеровщик.</t>
    </r>
  </si>
  <si>
    <t>022 Механо-сборочный цех: Кладовщик инструментальной кладовой 2 разряд, Комплектовщик изделий и инструмента (4 разряд), Машинист крана (крановщик) 4 разряд (жен) т с 333, Машинист крана (крановщик) 5 разряд (жен) т с  333, Машинист крана (крановщик) 5 разряд (муж) т с  333, Подсобный рабочий по уборке стружки (2 разряд), Резчик на пилах ножовках и станках (3 разряд), Старший кладовщик (3 разряд), Стропальщик  5 разряда К-3 1  т с  333, Уборщик производственных и служебных помещений (2 разряд), Токарь, Токарь-расточник, Фрезеровщик.</t>
  </si>
  <si>
    <r>
      <t>022 Механо-сборочный цех:</t>
    </r>
    <r>
      <rPr>
        <sz val="16"/>
        <color theme="1"/>
        <rFont val="Calibri"/>
        <family val="2"/>
        <charset val="204"/>
        <scheme val="minor"/>
      </rPr>
      <t xml:space="preserve"> Подсобный рабочий по уборке стружки (2 разряд), Резчик на пилах ножовках и станках (3 разряд), Токарь, Токарь-расточник, Фрезеровщик.</t>
    </r>
  </si>
  <si>
    <t>022 Механо-сборочный цех: Подсобный рабочий по уборке стружки (2 разряд), Резчик на пилах ножовках и станках (3 разряд), Токарь, Токарь-расточник, Фрезеровщик.</t>
  </si>
  <si>
    <r>
      <t>022 Механо-сборочный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Кладовщик инструментальной кладовой 2 разряд, Комплектовщик изделий и инструмента (4 разряд), Старший кладовщик (3 разряд), Уборщик производственных и служебных помещений (2 разряд).</t>
    </r>
  </si>
  <si>
    <t>022 Механо-сборочный цех: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Кладовщик инструментальной кладовой 2 разряд, Комплектовщик изделий и инструмента (4 разряд), Старший кладовщик (3 разряд), Уборщик производственных и служебных помещений (2 разряд).</t>
  </si>
  <si>
    <r>
      <t>022 Механо-сборочный цех:</t>
    </r>
    <r>
      <rPr>
        <sz val="16"/>
        <color theme="1"/>
        <rFont val="Calibri"/>
        <family val="2"/>
        <charset val="204"/>
        <scheme val="minor"/>
      </rPr>
      <t xml:space="preserve"> Машинист крана (крановщик) 4 разряд (жен) т с 333, Машинист крана (крановщик) 5 разряд (жен) т с  333, Машинист крана (крановщик) 5 разряд (муж) т с  333, Стропальщик  5 разряда К-3 1  т с  333.</t>
    </r>
  </si>
  <si>
    <t>022 Механо-сборочный цех: Машинист крана (крановщик) 4 разряд (жен) т с 333, Машинист крана (крановщик) 5 разряд (жен) т с  333, Машинист крана (крановщик) 5 разряд (муж) т с  333, Стропальщик  5 разряда К-3 1  т с  333.</t>
  </si>
  <si>
    <r>
      <t>022 Механо-сборочный цех:</t>
    </r>
    <r>
      <rPr>
        <sz val="16"/>
        <color theme="1"/>
        <rFont val="Calibri"/>
        <family val="2"/>
        <charset val="204"/>
        <scheme val="minor"/>
      </rPr>
      <t xml:space="preserve"> Тракторист 4  разряд, Сборщик-достройщик судовой, Слесарь механосборочных работ, Токарь, Токарь-расточник, Фрезеровщик, электросварщик на автоматических и полуавтоматических машинах, электросварщик ручной сварки.</t>
    </r>
  </si>
  <si>
    <t>022 Механо-сборочный цех: Тракторист 4  разряд, Сборщик-достройщик судовой, Слесарь механосборочных работ, Токарь, Токарь-расточник, Фрезеровщик, электросварщик на автоматических и полуавтоматических машинах, электросварщик ручной сварки.</t>
  </si>
  <si>
    <r>
      <t>022 Механо-сборочный цех:</t>
    </r>
    <r>
      <rPr>
        <sz val="16"/>
        <color theme="1"/>
        <rFont val="Calibri"/>
        <family val="2"/>
        <charset val="204"/>
        <scheme val="minor"/>
      </rPr>
      <t xml:space="preserve"> Резчик на пилах ножовках и станках (3 разряд).</t>
    </r>
  </si>
  <si>
    <t>022 Механо-сборочный цех: Резчик на пилах ножовках и станках (3 разряд).</t>
  </si>
  <si>
    <r>
      <t>022 Механо-сборочный цех:</t>
    </r>
    <r>
      <rPr>
        <sz val="16"/>
        <color theme="1"/>
        <rFont val="Calibri"/>
        <family val="2"/>
        <charset val="204"/>
        <scheme val="minor"/>
      </rPr>
      <t xml:space="preserve"> Машинист крана (крановщик) 4 разряд (жен) т с 333, Машинист крана (крановщик) 5 разряд (жен) т с  333, Машинист крана (крановщик) 5 разряд (муж) т с  333.</t>
    </r>
  </si>
  <si>
    <t>022 Механо-сборочный цех: Машинист крана (крановщик) 4 разряд (жен) т с 333, Машинист крана (крановщик) 5 разряд (жен) т с  333, Машинист крана (крановщик) 5 разряд (муж) т с  333.</t>
  </si>
  <si>
    <r>
      <t>022 Механо-сборочный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Кладовщик инструментальной кладовой 2 разряд, Комплектовщик изделий и инструмента (4 разряд), Машинист крана (крановщик) 4 разряд (жен) т с 333, Машинист крана (крановщик) 5 разряд (жен) т с  333, Машинист крана (крановщик) 5 разряд (муж) т с  333, Старший кладовщик (3 разряд), Стропальщик  5 разряда К-3 1  т с  333, Тракторист 4  разряд, Уборщик производственных и служебных помещений (2 разряд).</t>
    </r>
  </si>
  <si>
    <t>022 Механо-сборочный цех: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Кладовщик инструментальной кладовой 2 разряд, Комплектовщик изделий и инструмента (4 разряд), Машинист крана (крановщик) 4 разряд (жен) т с 333, Машинист крана (крановщик) 5 разряд (жен) т с  333, Машинист крана (крановщик) 5 разряд (муж) т с  333, Старший кладовщик (3 разряд), Стропальщик  5 разряда К-3 1  т с  333, Тракторист 4  разряд, Уборщик производственных и служебных помещений (2 разряд).</t>
  </si>
  <si>
    <r>
      <t>022 Механо-сборочный цех:</t>
    </r>
    <r>
      <rPr>
        <sz val="16"/>
        <color theme="1"/>
        <rFont val="Calibri"/>
        <family val="2"/>
        <charset val="204"/>
        <scheme val="minor"/>
      </rPr>
      <t xml:space="preserve">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планово-распределительного бюро (ПРБ), Начальник цеха, Помощник мастера участка (производственного), Подсобный рабочий по уборке стружки (2 разряд), Резчик на пилах ножовках и станках (3 разряд), Стропальщик  5 разряда К-3 1  т с  333, Слесарь механосборочных работ, Токарь, Токарь-расточник, Фрезеровщик.</t>
    </r>
  </si>
  <si>
    <t>022 Механо-сборочный цех: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планово-распределительного бюро (ПРБ), Начальник цеха, Помощник мастера участка (производственного), Подсобный рабочий по уборке стружки (2 разряд), Резчик на пилах ножовках и станках (3 разряд), Стропальщик  5 разряда К-3 1  т с  333, Слесарь механосборочных работ, Токарь, Токарь-расточник, Фрезеровщик.</t>
  </si>
  <si>
    <r>
      <t>022 Механо-сборочный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Кладовщик инструментальной кладовой 2 разряд, Комплектовщик изделий и инструмента (4 разряд), Подсобный рабочий по уборке стружки (2 разряд), Старший кладовщик (3 разряд), Тракторист 4  разряд, Уборщик производственных и служебных помещений (2 разряд), Слесарь механосборочных работ.</t>
    </r>
  </si>
  <si>
    <t>022 Механо-сборочный цех: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Кладовщик инструментальной кладовой 2 разряд, Комплектовщик изделий и инструмента (4 разряд), Подсобный рабочий по уборке стружки (2 разряд), Старший кладовщик (3 разряд), Тракторист 4  разряд, Уборщик производственных и служебных помещений (2 разряд), Слесарь механосборочных работ.</t>
  </si>
  <si>
    <r>
      <t>022 Механо-сборочный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Кладовщик инструментальной кладовой 2 разряд, Комплектовщик изделий и инструмента (4 разряд), Машинист крана (крановщик) 4 разряд (жен) т с 333, Машинист крана (крановщик) 5 разряд (жен) т с  333, Машинист крана (крановщик) 5 разряд (муж) т с  333, Старший кладовщик (3 разряд), Тракторист 4  разряд, Уборщик производственных и служебных помещений (2 разряд).</t>
    </r>
  </si>
  <si>
    <t>022 Механо-сборочный цех: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Кладовщик инструментальной кладовой 2 разряд, Комплектовщик изделий и инструмента (4 разряд), Машинист крана (крановщик) 4 разряд (жен) т с 333, Машинист крана (крановщик) 5 разряд (жен) т с  333, Машинист крана (крановщик) 5 разряд (муж) т с  333, Старший кладовщик (3 разряд), Тракторист 4  разряд, Уборщик производственных и служебных помещений (2 разряд).</t>
  </si>
  <si>
    <r>
      <t>022 Механо-сборочный цех:</t>
    </r>
    <r>
      <rPr>
        <sz val="16"/>
        <color theme="1"/>
        <rFont val="Calibri"/>
        <family val="2"/>
        <charset val="204"/>
        <scheme val="minor"/>
      </rPr>
      <t xml:space="preserve">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Машинист крана (крановщик) 4 разряд (жен) т с 333, Машинист крана (крановщик) 5 разряд (жен) т с  333, Машинист крана (крановщик) 5 разряд (муж) т с  333.</t>
    </r>
  </si>
  <si>
    <t>022 Механо-сборочный цех: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Машинист крана (крановщик) 4 разряд (жен) т с 333, Машинист крана (крановщик) 5 разряд (жен) т с  333, Машинист крана (крановщик) 5 разряд (муж) т с  333.</t>
  </si>
  <si>
    <r>
      <t>022 Механо-сборочный цех:</t>
    </r>
    <r>
      <rPr>
        <sz val="16"/>
        <color theme="1"/>
        <rFont val="Calibri"/>
        <family val="2"/>
        <charset val="204"/>
        <scheme val="minor"/>
      </rPr>
      <t xml:space="preserve"> Подсобный рабочий по уборке стружки (2 разряд), Резчик на пилах ножовках и станках (3 разряд), Стропальщик  5 разряда К-3 1  т с  333, Слесарь механосборочных работ, Токарь, Токарь-расточник, Фрезеровщик.</t>
    </r>
  </si>
  <si>
    <t>022 Механо-сборочный цех: Подсобный рабочий по уборке стружки (2 разряд), Резчик на пилах ножовках и станках (3 разряд), Стропальщик  5 разряда К-3 1  т с  333, Слесарь механосборочных работ, Токарь, Токарь-расточник, Фрезеровщик.</t>
  </si>
  <si>
    <r>
      <t>022 Механо-сборочный цех:</t>
    </r>
    <r>
      <rPr>
        <sz val="16"/>
        <color theme="1"/>
        <rFont val="Calibri"/>
        <family val="2"/>
        <charset val="204"/>
        <scheme val="minor"/>
      </rPr>
      <t xml:space="preserve"> Тракторист 4  разряд, Сборщик-достройщик судовой, Слесарь механосборочных работ.</t>
    </r>
  </si>
  <si>
    <t>022 Механо-сборочный цех: Тракторист 4  разряд, Сборщик-достройщик судовой, Слесарь механосборочных работ.</t>
  </si>
  <si>
    <r>
      <t>022 Механо-сборочный цех:</t>
    </r>
    <r>
      <rPr>
        <sz val="16"/>
        <color theme="1"/>
        <rFont val="Calibri"/>
        <family val="2"/>
        <charset val="204"/>
        <scheme val="minor"/>
      </rPr>
      <t xml:space="preserve"> Машинист крана (крановщик) 4 разряд (жен) т с 333, Машинист крана (крановщик) 5 разряд (жен) т с  333, Машинист крана (крановщик) 5 разряд (муж) т с  333, Тракторист 4  разряд.</t>
    </r>
  </si>
  <si>
    <t>022 Механо-сборочный цех: Машинист крана (крановщик) 4 разряд (жен) т с 333, Машинист крана (крановщик) 5 разряд (жен) т с  333, Машинист крана (крановщик) 5 разряд (муж) т с  333, Тракторист 4  разряд.</t>
  </si>
  <si>
    <t>Опасность падения с высоты</t>
  </si>
  <si>
    <r>
      <t>022 Механо-сборочный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Кладовщик инструментальной кладовой 2 разряд, Комплектовщик изделий и инструмента (4 разряд), Машинист крана (крановщик) 4 разряд (жен) т с 333, Машинист крана (крановщик) 5 разряд (жен) т с  333, Машинист крана (крановщик) 5 разряд (муж) т с  333, Подсобный рабочий по уборке стружки (2 разряд), Резчик на пилах ножовках и станках (3 разряд), Старший кладовщик (3 разряд), Тракторист 4  разряд, Уборщик производственных и служебных помещений (2 разряд), Сборщик-достройщик судовой, Слесарь механосборочных работ, Токарь, Токарь-расточник, Фрезеровщик, электросварщик на автоматических и полуавтоматических машинах, электросварщик ручной сварки.</t>
    </r>
  </si>
  <si>
    <t>022 Механо-сборочный цех: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Кладовщик инструментальной кладовой 2 разряд, Комплектовщик изделий и инструмента (4 разряд), Машинист крана (крановщик) 4 разряд (жен) т с 333, Машинист крана (крановщик) 5 разряд (жен) т с  333, Машинист крана (крановщик) 5 разряд (муж) т с  333, Подсобный рабочий по уборке стружки (2 разряд), Резчик на пилах ножовках и станках (3 разряд), Старший кладовщик (3 разряд), Тракторист 4  разряд, Уборщик производственных и служебных помещений (2 разряд), Сборщик-достройщик судовой, Слесарь механосборочных работ, Токарь, Токарь-расточник, Фрезеровщик, электросварщик на автоматических и полуавтоматических машинах, электросварщик ручной сварки.</t>
  </si>
  <si>
    <r>
      <t>022 Механо-сборочный цех:</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Кладовщик инструментальной кладовой 2 разряд, Комплектовщик изделий и инструмента (4 разряд), Машинист крана (крановщик) 4 разряд (жен) т с 333, Машинист крана (крановщик) 5 разряд (жен) т с  333, Машинист крана (крановщик) 5 разряд (муж) т с  333, Тракторист 4  разряд, Уборщик производственных и служебных помещений (2 разряд).</t>
    </r>
  </si>
  <si>
    <t>022 Механо-сборочный цех: Заместитель начальника цеха (по подготовке производства), Заместитель начальника цеха (по производству), Мастер участка (вспомогательного) по комплектации МСЧ, Мастер участка (вспомогательного) по приемке МСЧ, Мастер участка (производственного), Начальник бюро технологической подготовки производства (БТПП), Начальник планово-распределительного бюро (ПРБ), Начальник цеха, Помощник мастера участка (производственного), Инженер по подготовке производства 1 кат, Инженер-технолог 1 кат, Инженер-технолог 2 кат, Архивариус, Делопроизводитель, Кладовщик инструментальной кладовой 2 разряд, Комплектовщик изделий и инструмента (4 разряд), Машинист крана (крановщик) 4 разряд (жен) т с 333, Машинист крана (крановщик) 5 разряд (жен) т с  333, Машинист крана (крановщик) 5 разряд (муж) т с  333, Тракторист 4  разряд, Уборщик производственных и служебных помещений (2 разряд).</t>
  </si>
  <si>
    <r>
      <t>022 Механо-сборочный цех:</t>
    </r>
    <r>
      <rPr>
        <sz val="16"/>
        <color theme="1"/>
        <rFont val="Calibri"/>
        <family val="2"/>
        <charset val="204"/>
        <scheme val="minor"/>
      </rPr>
      <t xml:space="preserve"> электросварщик на автоматических и полуавтоматических машинах, электросварщик ручной сварки.</t>
    </r>
  </si>
  <si>
    <t>022 Механо-сборочный цех: электросварщик на автоматических и полуавтоматических машинах, электросварщик ручной сварки.</t>
  </si>
  <si>
    <t>024 Цех мебельного производства пошива и обстройки: Подсобный рабочий.</t>
  </si>
  <si>
    <t>024 Цех мебельного производства пошива и обстройки: Подсобный рабочий, Кровельщик по рулонным кровлям и по кровлям из штучных материалов, Промышленный альпинист (без КлО).</t>
  </si>
  <si>
    <t>024 Цех мебельного производства пошива и обстройки: Сторож (вахтер) 2 разряд, Кровельщик по рулонным кровлям и по кровлям из штучных материалов, Промышленный альпинист (без КлО).</t>
  </si>
  <si>
    <t>024 Цех мебельного производства пошива и обстройки: Подсобный рабочий, Уборщик производственных и служебных помещений (2 разряд).</t>
  </si>
  <si>
    <t>024 Цех мебельного производства пошива и обстройки: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Столяр, Штукатур 3 разряд, Штукатур 4 разряд.</t>
  </si>
  <si>
    <t>024 Цех мебельного производства пошива и обстройки: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Столяр, Швея, Штукатур 3 разряд, Штукатур 4 разряд.</t>
  </si>
  <si>
    <t>024 Цех мебельного производства пошива и обстройки: Кровельщик по рулонным кровлям и по кровлям из штучных материалов, Маляр (строительный), Облицовщик-плиточник, Промышленный альпинист (без КлО), Штукатур 3 разряд, Штукатур 4 разряд.</t>
  </si>
  <si>
    <t>024 Цех мебельного производства пошива и обстройки: Подсобный рабочий,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Штукатур 3 разряд, Штукатур 4 разряд.</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</si>
  <si>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цеха, Водитель электро- и автотележки 3  разряд, Комплектовщик изделий и инструмента 4 разряд, Подсобный рабочий, Старший кладовщик (3 разряд), Сторож (вахтер) 2 разряд, Уборщик производственных и служебных помещений (2 разряд),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Столяр, Швея, Штукатур 3 разряд, Штукатур 4 разряд.</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</si>
  <si>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цеха, Водитель электро- и автотележки 3  разряд, Комплектовщик изделий и инструмента 4 разряд, Старший кладовщик (3 разряд), Сторож (вахтер) 2 разряд, Уборщик производственных и служебных помещений (2 разряд),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Столяр, Штукатур 3 разряд, Штукатур 4 разряд.</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</si>
  <si>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цеха, Водитель электро- и автотележки 3  разряд, Комплектовщик изделий и инструмента 4 разряд, Подсобный рабочий, Старший кладовщик (3 разряд), Сторож (вахтер) 2 разряд, Уборщик производственных и служебных помещений (2 разряд),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Столяр, Штукатур 3 разряд, Штукатур 4 разряд.</t>
  </si>
  <si>
    <t>024 Цех мебельного производства пошива и обстройки: Водитель электро- и автотележки 3  разряд, Столяр.</t>
  </si>
  <si>
    <t>024 Цех мебельного производства пошива и обстройки: Столяр.</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</si>
  <si>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планово-технологического бюро, Начальник цеха, Ведущий инженер-технолог, Инженер по подготовке производства 1 кат, Инженер-технолог 1 кат, Подсобный рабочий,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Столяр, Швея, Штукатур 3 разряд, Штукатур 4 разряд.</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</si>
  <si>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планово-технологического бюро, Начальник цеха, Ведущий инженер-технолог, Инженер по подготовке производства 1 кат, Инженер-технолог 1 кат, Комплектовщик изделий и инструмента 4 разряд, Подсобный рабочий, Старший кладовщик (3 разряд),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Швея, Штукатур 3 разряд, Штукатур 4 разряд.</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</si>
  <si>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цеха, Подсобный рабочий.</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</si>
  <si>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цеха, Подсобный рабочий,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Штукатур 3 разряд, Штукатур 4 разряд.</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</si>
  <si>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цеха, Подсобный рабочий, Маляр (строительный), Облицовщик-плиточник, Штукатур 3 разряд, Штукатур 4 разряд.</t>
  </si>
  <si>
    <t>024 Цех мебельного производства пошива и обстройки: Подсобный рабочий, Столяр.</t>
  </si>
  <si>
    <t>024 Цех мебельного производства пошива и обстройки: Столяр, Швея.</t>
  </si>
  <si>
    <t>024 Цех мебельного производства пошива и обстройки: Швея.</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</si>
  <si>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цеха, Подсобный рабочий, Бетонщик, Каменщик 3 разряд, Каменщик 4 разряд, Каменщик 5 разряд.</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</si>
  <si>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цеха, Подсобный рабочий,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Столяр, Штукатур 3 разряд, Штукатур 4 разряд.</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</si>
  <si>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цеха, Водитель электро- и автотележки 3  разряд,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Столяр, Штукатур 3 разряд, Штукатур 4 разряд.</t>
  </si>
  <si>
    <t>024 Цех мебельного производства пошива и обстройки: Подсобный рабочий,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Штукатур 3 разряд, Штукатур 4 разряд, Столяр.</t>
  </si>
  <si>
    <t>024 Цех мебельного производства пошива и обстройки: Начальник планово-технологического бюро, Ведущий инженер-технолог, Инженер по подготовке производства 1 кат, Инженер-технолог 1 кат, Уборщик производственных и служебных помещений (2 разряд), Столяр, Швея.</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</si>
  <si>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цеха, Подсобный рабочий, Швея.</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</si>
  <si>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планово-технологического бюро, Начальник цеха, Ведущий инженер-технолог, Инженер по подготовке производства 1 кат, Инженер-технолог 1 кат, Водитель электро- и автотележки 3  разряд, Подсобный рабочий, Старший кладовщик (3 разряд),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Столяр, Штукатур 3 разряд, Штукатур 4 разряд.</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</si>
  <si>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цеха, Комплектовщик изделий и инструмента 4 разряд, Подсобный рабочий, Старший кладовщик (3 разряд), Сторож (вахтер) 2 разряд, Уборщик производственных и служебных помещений (2 разряд),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Столяр, Швея, Штукатур 3 разряд, Штукатур 4 разряд.</t>
  </si>
  <si>
    <t>024 Цех мебельного производства пошива и обстройки: Водитель электро- и автотележки 3  разряд, Подсобный рабочий,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Столяр, Штукатур 3 разряд, Штукатур 4 разряд.</t>
  </si>
  <si>
    <t>024 Цех мебельного производства пошива и обстройки: Водитель электро- и автотележки 3  разряд, Подсобный рабочий, Уборщик производственных и служебных помещений (2 разряд),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Столяр, Швея, Штукатур 3 разряд, Штукатур 4 разряд.</t>
  </si>
  <si>
    <t>024 Цех мебельного производства пошива и обстройки: Подсобный рабочий,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Столяр, Швея, Штукатур 3 разряд, Штукатур 4 разряд.</t>
  </si>
  <si>
    <t>024 Цех мебельного производства пошива и обстройки: Водитель электро- и автотележки 3  разряд, Подсобный рабочий, Старший кладовщик (3 разряд), Сторож (вахтер) 2 разряд, Уборщик производственных и служебных помещений (2 разряд),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Столяр, Штукатур 3 разряд, Штукатур 4 разряд.</t>
  </si>
  <si>
    <t>Утюг, каландр</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</si>
  <si>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цеха, Комплектовщик изделий и инструмента 4 разряд, Подсобный рабочий, Старший кладовщик (3 разряд), Сторож (вахтер) 2 разряд, Уборщик производственных и служебных помещений (2 разряд),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Штукатур 3 разряд, Штукатур 4 разряд.</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</si>
  <si>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цеха, Подсобный рабочий, Столяр.</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</si>
  <si>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цеха, Ведущий инженер-технолог, Инженер по подготовке производства 1 кат, Инженер-технолог 1 кат, Водитель электро- и автотележки 3  разряд, Комплектовщик изделий и инструмента 4 разряд, Подсобный рабочий, Старший кладовщик (3 разряд), Сторож (вахтер) 2 разряд, Уборщик производственных и служебных помещений (2 разряд),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Штукатур 3 разряд, Штукатур 4 разряд.</t>
  </si>
  <si>
    <t>024 Цех мебельного производства пошива и обстройки: Водитель электро- и автотележки 3  разряд, Подсобный рабочий.</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</si>
  <si>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планово-технологического бюро, Начальник цеха, Ведущий инженер-технолог, Инженер по подготовке производства 1 кат, Инженер-технолог 1 кат, Водитель электро- и автотележки 3  разряд, Комплектовщик изделий и инструмента 4 разряд, Подсобный рабочий, Старший кладовщик (3 разряд), Сторож (вахтер) 2 разряд, Уборщик производственных и служебных помещений (2 разряд),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Столяр, Швея, Штукатур 3 разряд, Штукатур 4 разряд.</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</si>
  <si>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планово-технологического бюро, Начальник цеха, Ведущий инженер-технолог, Инженер по подготовке производства 1 кат, Инженер-технолог 1 кат, Подсобный рабочий, Столяр.</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</si>
  <si>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цеха, Комплектовщик изделий и инструмента 4 разряд, Подсобный рабочий, Старший кладовщик (3 разряд), Уборщик производственных и служебных помещений (2 разряд), Столяр, Швея.</t>
  </si>
  <si>
    <t>024 Цех мебельного производства пошива и обстройки: Подсобный рабочий,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Столяр, Штукатур 3 разряд, Штукатур 4 разряд.</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</si>
  <si>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планово-технологического бюро, Начальник цеха, Ведущий инженер-технолог, Инженер по подготовке производства 1 кат, Инженер-технолог 1 кат, Водитель электро- и автотележки 3  разряд, Комплектовщик изделий и инструмента 4 разряд, Подсобный рабочий, Старший кладовщик (3 разряд), Уборщик производственных и служебных помещений (2 разряд),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Столяр, Штукатур 3 разряд, Штукатур 4 разряд.</t>
  </si>
  <si>
    <t>024 Цех мебельного производства пошива и обстройки: Подсобный рабочий, Столяр, Швея.</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</si>
  <si>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цеха, Комплектовщик изделий и инструмента 4 разряд, Старший кладовщик (3 разряд).</t>
  </si>
  <si>
    <t>024 Цех мебельного производства пошива и обстройки: Маляр (строительный), Облицовщик-плиточник, Промышленный альпинист (без КлО), Столяр, Штукатур 3 разряд, Штукатур 4 разряд.</t>
  </si>
  <si>
    <t>024 Цех мебельного производства пошива и обстройки: Уборщик производственных и служебных помещений (2 разряд).</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</si>
  <si>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цеха, Подсобный рабочий, Старший кладовщик (3 разряд), Сторож (вахтер) 2 разряд, Уборщик производственных и служебных помещений (2 разряд),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Столяр, Штукатур 3 разряд, Штукатур 4 разряд.</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</si>
  <si>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планово-технологического бюро, Начальник цеха, Ведущий инженер-технолог, Инженер по подготовке производства 1 кат, Инженер-технолог 1 кат, Водитель электро- и автотележки 3  разряд, Комплектовщик изделий и инструмента 4 разряд, Подсобный рабочий, Старший кладовщик (3 разряд), Сторож (вахтер) 2 разряд, Уборщик производственных и служебных помещений (2 разряд),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Столяр, Швея, Штукатур 3 разряд, Штукатур 4 разряд, Штукатур 4 разряд.</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</si>
  <si>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цеха, Водитель электро- и автотележки 3  разряд, Комплектовщик изделий и инструмента 4 разряд, Старший кладовщик (3 разряд), Сторож (вахтер) 2 разряд.</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</si>
  <si>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цеха, Комплектовщик изделий и инструмента 4 разряд, Старший кладовщик (3 разряд), Сторож (вахтер) 2 разряд, Уборщик производственных и служебных помещений (2 разряд),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Столяр, Штукатур 3 разряд, Штукатур 4 разряд.</t>
  </si>
  <si>
    <t>024 Цех мебельного производства пошива и обстройки: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Штукатур 3 разряд, Штукатур 4 разряд.</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</si>
  <si>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планово-технологического бюро, Начальник цеха, Ведущий инженер-технолог, Инженер по подготовке производства 1 кат, Инженер-технолог 1 кат, Комплектовщик изделий и инструмента 4 разряд, Старший кладовщик (3 разряд).</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</si>
  <si>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планово-технологического бюро, Начальник цеха, Ведущий инженер-технолог, Инженер по подготовке производства 1 кат, Инженер-технолог 1 кат, Водитель электро- и автотележки 3  разряд, Комплектовщик изделий и инструмента 4 разряд, Старший кладовщик (3 разряд).</t>
  </si>
  <si>
    <t>024 Цех мебельного производства пошива и обстройки: Водитель электро- и автотележки 3  разряд,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Штукатур 3 разряд, Штукатур 4 разряд.</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</si>
  <si>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цеха, Водитель электро- и автотележки 3  разряд, Старший кладовщик (3 разряд).</t>
  </si>
  <si>
    <t>024 Цех мебельного производства пошива и обстройки: Заместитель начальника цеха по вспомогательной деятельности, Заместитель начальника цеха по судостроению, Мастер участка (производственного), Мастер участка (производственного) по судостроению и судоремонту, Начальник цеха, Комплектовщик изделий и инструмента 4 разряд, Старший кладовщик (3 разряд), Бетонщик, Каменщик 3 разряд, Каменщик 4 разряд, Каменщик 5 разряд, Кровельщик по рулонным кровлям и по кровлям из штучных материалов, Маляр (строительный), Облицовщик-плиточник, Промышленный альпинист (без КлО), Столяр, Штукатур 3 разряд, Штукатур 4 разряд.</t>
  </si>
  <si>
    <r>
      <t xml:space="preserve">025 Цех технологического обслуживания и комплектации заказов: </t>
    </r>
    <r>
      <rPr>
        <sz val="16"/>
        <color theme="1"/>
        <rFont val="Calibri"/>
        <family val="2"/>
        <charset val="204"/>
        <scheme val="minor"/>
      </rPr>
      <t>Заместитель начальника цеха, Мастер участка (вспомогательного), Мастер участка (вспомогательного) по уборке заказов, Мастер участка (вспомогательного) электроучастка, Мастер участка (рештований), Мастер участка стропальных работ, Начальник бюро технологической подготовки производства (БТПП), Начальник цеха, Диспетчер, Инженер по подготовке производства 1 кат, Инженер-технолог 1 кат, Энергетик цеха, Водитель электро- и автотележки 3  разряд, Кладовщик 2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Машинист насосных установок (5 разряд),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</si>
  <si>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(вспомогательного) электроучастка, Мастер участка (рештований), Мастер участка стропальных работ, Начальник бюро технологической подготовки производства (БТПП), Начальник цеха, Диспетчер, Инженер по подготовке производства 1 кат, Инженер-технолог 1 кат, Энергетик цеха, Водитель электро- и автотележки 3  разряд, Кладовщик 2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Машинист насосных установок (5 разряд),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</si>
  <si>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по уборке заказов, Мастер участка стропальных работ, Начальник цеха, Энергетик цеха,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ремонту и обслуживанию систем вентиляции и кондиционирования (5 разряд) тс 332,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</si>
  <si>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стропальных работ, Начальник цеха, Энергетик цеха,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ремонту и обслуживанию систем вентиляции и кондиционирования (5 разряд) тс 332,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</si>
  <si>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цеха, Энергетик цеха,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ремонту и обслуживанию систем вентиляции и кондиционирования (5 разряд) тс 332,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</si>
  <si>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цеха, Энергетик цеха,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ремонту и обслуживанию систем вентиляции и кондиционирования (5 разряд) тс 332,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 Сборщик корпусов металлических судов, электросварщик на автоматических и полуавтоматических машинах, электросварщик ручной сварки.</t>
  </si>
  <si>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цеха, Инженер по подготовке производства 1 кат, Энергетик цеха, Подсобный рабочий (по уборке заказов), Слесарь по ремонту и обслуживанию систем вентиляции и кондиционирования (5 разряд) тс 332,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</si>
  <si>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бюро технологической подготовки производства (БТПП), Начальник цеха, Диспетчер, Инженер-технолог 1 кат, Энергетик цеха,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ремонту и обслуживанию систем вентиляции и кондиционирования (5 разряд) тс 332,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</si>
  <si>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бюро технологической подготовки производства (БТПП), Начальник цеха, Диспетчер, Инженер-технолог 1 кат, Энергетик цеха,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ремонту и обслуживанию систем вентиляции и кондиционирования (5 разряд) тс 332,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</si>
  <si>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Мастер участка (рештований), Мастер участка стропальных работ, Энергетик цеха,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</si>
  <si>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Мастер участка (рештований), Мастер участка стропальных работ, Энергетик цеха,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</si>
  <si>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Стропальщик  3  разряда  К-3 1 т с  333, Стропальщик  5 разряда К-3 1  т с  333, Стропальщик 6 разряда  К-3 1   тс 333.</t>
    </r>
  </si>
  <si>
    <t>025 Цех технологического обслуживания и комплектации заказов: Стропальщик  3  разряда  К-3 1 т с  333, Стропальщик  5 разряда К-3 1  т с  333, Стропальщик 6 разряда  К-3 1   тс 333.</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</si>
  <si>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бюро технологической подготовки производства (БТПП), Начальник цеха, Диспетчер, Инженер-технолог 1 кат, Энергетик цеха, Подсобный рабочий (по уборке заказов), Слесарь по ремонту и обслуживанию систем вентиляции и кондиционирования (5 разряд) тс 332,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</si>
  <si>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бюро технологической подготовки производства (БТПП), Начальник цеха, Диспетчер, Инженер-технолог 1 кат, Энергетик цеха, Подсобный рабочий (по уборке заказов), Слесарь по ремонту и обслуживанию систем вентиляции и кондиционирования (5 разряд) тс 332,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</si>
  <si>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бюро технологической подготовки производства (БТПП), Начальник цеха, Диспетчер, Инженер по подготовке производства 1 кат, Инженер-технолог 1 кат, Энергетик цеха,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</si>
  <si>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ремонту и обслуживанию систем вентиляции и кондиционирования (5 разряд) тс 332,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t>
    </r>
  </si>
  <si>
    <t>025 Цех технологического обслуживания и комплектации заказов: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ремонту и обслуживанию систем вентиляции и кондиционирования (5 разряд) тс 332,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</si>
  <si>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(рештований), Мастер участка стропальных работ, Начальник цеха, Энергетик цеха,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</si>
  <si>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(рештований), Мастер участка стропальных работ, Начальник цеха, Энергетик цеха,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</si>
  <si>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(рештований), Мастер участка стропальных работ, Начальник цеха, Энергетик цеха,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Слесарь по ремонту и обслуживанию систем вентиляции и кондиционирования (5 разряд) тс 332,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</si>
  <si>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(рештований), Мастер участка стропальных работ, Начальник цеха, Энергетик цеха,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Слесарь по ремонту и обслуживанию систем вентиляции и кондиционирования (5 разряд) тс 332,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</si>
  <si>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(рештований), Мастер участка стропальных работ, Начальник цеха, Энергетик цеха, Подсобный рабочий (по уборке заказов), Слесарь по эксплуатации и ремонту газового оборудования (5 разряд) К-3 1 тс 333,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</si>
  <si>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(рештований), Мастер участка стропальных работ, Начальник цеха, Энергетик цеха, Подсобный рабочий (по уборке заказов), Слесарь по эксплуатации и ремонту газового оборудования (5 разряд) К-3 1 тс 333,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</si>
  <si>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(рештований), Мастер участка стропальных работ, Начальник цеха, Энергетик цеха,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</si>
  <si>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(рештований), Мастер участка стропальных работ, Начальник цеха, Энергетик цеха,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</si>
  <si>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электроучастка, Мастер участка (рештований), Мастер участка стропальных работ, Начальник бюро технологической подготовки производства (БТПП), Начальник цеха, Диспетчер, Инженер по подготовке производства 1 кат, Инженер-технолог 1 кат, Энергетик цеха,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</si>
  <si>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Мастер участка (рештований),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</si>
  <si>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Мастер участка (рештований),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</si>
  <si>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Мастер участка (вспомогательного) по уборке заказов, Мастер участка (рештований), Мастер участка стропальных работ,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</si>
  <si>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Мастер участка (вспомогательного) по уборке заказов, Мастер участка (рештований), Мастер участка стропальных работ,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</si>
  <si>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по уборке заказов, Мастер участка (вспомогательного) электроучастка, Мастер участка (рештований), Мастер участка стропальных работ, Начальник цеха, Водитель электро- и автотележки 3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Слесарь по ремонту и обслуживанию систем вентиляции и кондиционирования (5 разряд) тс 332,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</si>
  <si>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(вспомогательного) электроучастка, Мастер участка (рештований), Мастер участка стропальных работ, Начальник цеха, Водитель электро- и автотележки 3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Слесарь по ремонту и обслуживанию систем вентиляции и кондиционирования (5 разряд) тс 332,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</si>
  <si>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бюро технологической подготовки производства (БТПП), Начальник цеха, Диспетчер, Инженер по подготовке производства 1 кат, Инженер-технолог 1 кат, Энергетик цеха, Подсобный рабочий (по уборке заказов), Слесарь по ремонту и обслуживанию систем вентиляции и кондиционирования (5 разряд) тс 332,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</si>
  <si>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бюро технологической подготовки производства (БТПП), Начальник цеха, Диспетчер, Инженер по подготовке производства 1 кат, Инженер-технолог 1 кат, Энергетик цеха, Кладовщик 2 разряд, Подсобный рабочий (по уборке заказов),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</si>
  <si>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(вспомогательного) электроучастка, Мастер участка (рештований), Мастер участка стропальных работ, Начальник бюро технологической подготовки производства (БТПП), Начальник цеха, Диспетчер, Инженер по подготовке производства 1 кат, Инженер-технолог 1 кат, Энергетик цеха, Водитель электро- и автотележки 3  разряд, Кладовщик 2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Машинист насосных установок (5 разряд),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</si>
  <si>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Мастер участка (рештований).</t>
    </r>
  </si>
  <si>
    <t>025 Цех технологического обслуживания и комплектации заказов: Мастер участка (рештований).</t>
  </si>
  <si>
    <t xml:space="preserve">опасность от воздействия режущих инструментов </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</si>
  <si>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цеха, Энергетик цеха, Водитель электро- и автотележки 3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</si>
  <si>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цеха, Энергетик цеха, Водитель электро- и автотележки 3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</si>
  <si>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(вспомогательного) электроучастка, Мастер участка (рештований), Мастер участка стропальных работ, Начальник бюро технологической подготовки производства (БТПП), Начальник цеха, Диспетчер, Инженер по подготовке производства 1 кат, Инженер-технолог 1 кат, Энергетик цеха, Кладовщик 2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Машинист насосных установок (5 разряд),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</si>
  <si>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(рештований), Начальник цеха, Энергетик цеха,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</si>
  <si>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(рештований), Начальник цеха, Энергетик цеха,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</si>
  <si>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(рештований), Начальник цеха, Слесарь по эксплуатации и ремонту газового оборудования (5 разряд) К-3 1 тс 333,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</si>
  <si>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(рештований), Начальник цеха, Слесарь по эксплуатации и ремонту газового оборудования (5 разряд) К-3 1 тс 333,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</si>
  <si>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Мастер участка (рештований),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</si>
  <si>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Мастер участка (рештований),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</si>
  <si>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по уборке заказов, Мастер участка (вспомогательного) электроучастка, Мастер участка (рештований), Мастер участка стропальных работ, Начальник бюро технологической подготовки производства (БТПП), Начальник цеха, Диспетчер, Инженер-технолог 1 кат, Энергетик цеха, Кладовщик 2 разряд, Подсобный рабочий (по уборке заказов), Слесарь по ремонту и обслуживанию систем вентиляции и кондиционирования (5 разряд) тс 332,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</si>
  <si>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(вспомогательного) электроучастка, Мастер участка (рештований), Мастер участка стропальных работ, Начальник бюро технологической подготовки производства (БТПП), Начальник цеха, Диспетчер, Инженер-технолог 1 кат, Энергетик цеха, Кладовщик 2 разряд, Подсобный рабочий (по уборке заказов), Слесарь по ремонту и обслуживанию систем вентиляции и кондиционирования (5 разряд) тс 332,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</si>
  <si>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t>1. Использование СИЗ и спецодежды, соблюдение режима труда и отдыха в летнее время
2. Соблюдение регламента выполнения работ.</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</si>
  <si>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цеха,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</si>
  <si>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цеха,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</si>
  <si>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t xml:space="preserve">Работа на строящихся заказах, кабины кранов в летний период, </t>
  </si>
  <si>
    <t>1. Обеспечение проветривания в закрытых секциях, участках, цехах, соблюдение режима труда и отдыха в летнее время
2. Кондиционирование воздуха в местах выполенения работ, где это технологически возможно.
3. Введение дополнительных перерывов в летнее время.</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</si>
  <si>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по уборке заказов, Мастер участка (рештований), Начальник цеха, Энергетик цеха, Подсобный рабочий (по уборке заказов), Слесарь по ремонту и обслуживанию систем вентиляции и кондиционирования (5 разряд) тс 332,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</si>
  <si>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Начальник цеха, Энергетик цеха, Подсобный рабочий (по уборке заказов), Слесарь по ремонту и обслуживанию систем вентиляции и кондиционирования (5 разряд) тс 332,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</si>
  <si>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</si>
  <si>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</si>
  <si>
    <t xml:space="preserve"> горячая вода, пар</t>
  </si>
  <si>
    <r>
      <t>025 Цех технологического обслуживания и комплектации заказов:</t>
    </r>
    <r>
      <rPr>
        <sz val="16"/>
        <color theme="1"/>
        <rFont val="Calibri"/>
        <family val="2"/>
        <charset val="204"/>
        <scheme val="minor"/>
      </rPr>
      <t xml:space="preserve">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</si>
  <si>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</si>
  <si>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бюро технологической подготовки производства (БТПП), Начальник цеха, Диспетчер, Инженер по подготовке производства 1 кат, Инженер-технолог 1 кат, Энергетик цеха, Кладовщик 2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</si>
  <si>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t>1. Использование спецодежды для зимнего периода и режима труда и отдыха</t>
  </si>
  <si>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бюро технологической подготовки производства (БТПП), Начальник цеха, Диспетчер, Инженер по подготовке производства 1 кат, Инженер-технолог 1 кат, Энергетик цеха, Кладовщик 2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Машинист насосных установок (5 разряд),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</si>
  <si>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Мастер участка (вспомогательного) по уборке заказов, Мастер участка (рештований), Мастер участка стропальных работ, Энергетик цеха, Кладовщик 2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</si>
  <si>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Мастер участка (вспомогательного) по уборке заказов, Мастер участка (рештований), Мастер участка стропальных работ, Энергетик цеха, Кладовщик 2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</si>
  <si>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t>Летний период</t>
  </si>
  <si>
    <t>1. Обеспечение проветривания в закрытых секциях, участках, цехах. Соблюденгие режима труда и отдыха
2. Кондиционирование воздуха в местах выполенения работ, где это технологически возможно.
3. Введение дополнительных перерывов в летнее время.</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</si>
  <si>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по уборке заказов, Мастер участка (вспомогательного) электроучастка, Мастер участка (рештований), Начальник цеха, Подсобный рабочий (по уборке заказов), Слесарь по ремонту и обслуживанию систем вентиляции и кондиционирования (5 разряд) тс 332,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</si>
  <si>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(вспомогательного) электроучастка, Мастер участка (рештований), Начальник цеха, Подсобный рабочий (по уборке заказов), Слесарь по ремонту и обслуживанию систем вентиляции и кондиционирования (5 разряд) тс 332,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</si>
  <si>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по уборке заказов, Мастер участка (вспомогательного) электроучастка, Мастер участка (рештований), Начальник цеха, Энергетик цеха, Подсобный рабочий (по уборке заказов), Слесарь по ремонту и обслуживанию систем вентиляции и кондиционирования (5 разряд) тс 332,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</si>
  <si>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(вспомогательного) электроучастка, Мастер участка (рештований), Начальник цеха, Энергетик цеха, Подсобный рабочий (по уборке заказов), Слесарь по ремонту и обслуживанию систем вентиляции и кондиционирования (5 разряд) тс 332,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</si>
  <si>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 Подсобный рабочий (по уборке заказов), Слесарь по ремонту и обслуживанию систем вентиляции и кондиционирования (5 разряд) тс 332.</t>
    </r>
  </si>
  <si>
    <t>025 Цех технологического обслуживания и комплектации заказов: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 Подсобный рабочий (по уборке заказов), Слесарь по ремонту и обслуживанию систем вентиляции и кондиционирования (5 разряд) тс 332.</t>
  </si>
  <si>
    <r>
      <t>025 Цех технологического обслуживания и комплектации заказов:</t>
    </r>
    <r>
      <rPr>
        <sz val="16"/>
        <color theme="1"/>
        <rFont val="Calibri"/>
        <family val="2"/>
        <charset val="204"/>
        <scheme val="minor"/>
      </rPr>
      <t xml:space="preserve"> Энергетик цеха,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t>
    </r>
  </si>
  <si>
    <t>025 Цех технологического обслуживания и комплектации заказов: Энергетик цеха,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t>
  </si>
  <si>
    <t>Опасность недостатка кислорода в подземных сооружениях;</t>
  </si>
  <si>
    <r>
      <t>025 Цех технологического обслуживания и комплектации заказов:</t>
    </r>
    <r>
      <rPr>
        <sz val="16"/>
        <color theme="1"/>
        <rFont val="Calibri"/>
        <family val="2"/>
        <charset val="204"/>
        <scheme val="minor"/>
      </rPr>
      <t xml:space="preserve">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</si>
  <si>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</si>
  <si>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по уборке заказов, Мастер участка (рештований), Начальник цеха, Кладовщик 2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эксплуатации и ремонту газового оборудования (5 разряд)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</si>
  <si>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Начальник цеха, Кладовщик 2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эксплуатации и ремонту газового оборудования (5 разряд)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</si>
  <si>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Мастер участка (вспомогательного) электроучастка, Водитель электро- и автотележки 3  разряд.</t>
    </r>
  </si>
  <si>
    <t>025 Цех технологического обслуживания и комплектации заказов: Мастер участка (вспомогательного) электроучастка, Водитель электро- и автотележки 3  разряд.</t>
  </si>
  <si>
    <t>1. Использование спецодежды для зимнего периода. Соблюдать режим труда и отдыха в зимнее время</t>
  </si>
  <si>
    <r>
      <t>025 Цех технологического обслуживания и комплектации заказов:</t>
    </r>
    <r>
      <rPr>
        <sz val="16"/>
        <color theme="1"/>
        <rFont val="Calibri"/>
        <family val="2"/>
        <charset val="204"/>
        <scheme val="minor"/>
      </rPr>
      <t xml:space="preserve"> Слесарь по эксплуатации и ремонту газового оборудования (5 разряд) К-3 1 тс 333.</t>
    </r>
  </si>
  <si>
    <t>025 Цех технологического обслуживания и комплектации заказов: Слесарь по эксплуатации и ремонту газового оборудования (5 разряд) К-3 1 тс 333.</t>
  </si>
  <si>
    <r>
      <t>025 Цех технологического обслуживания и комплектации заказов:</t>
    </r>
    <r>
      <rPr>
        <sz val="16"/>
        <color theme="1"/>
        <rFont val="Calibri"/>
        <family val="2"/>
        <charset val="204"/>
        <scheme val="minor"/>
      </rPr>
      <t xml:space="preserve"> Кладовщик 2 разряд, Стропальщик  3  разряда  К-3 1 т с  333, Стропальщик  5 разряда К-3 1  т с  333, Стропальщик 6 разряда  К-3 1   тс 333,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</si>
  <si>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Кладовщик 2 разряд, Стропальщик  3  разряда  К-3 1 т с  333, Стропальщик  5 разряда К-3 1  т с  333, Стропальщик 6 разряда  К-3 1   тс 333,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</si>
  <si>
    <t>Информировать работника о риске, применение защитных кремов</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</si>
  <si>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цеха, Энергетик цеха, Кладовщик 2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</si>
  <si>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цеха, Энергетик цеха, Кладовщик 2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</si>
  <si>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t>1. Использование СИЗ кожи и защитные крема</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</si>
  <si>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цеха, Энергетик цеха,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</si>
  <si>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цеха, Энергетик цеха,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</si>
  <si>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(рештований), Начальник цеха, Слесарь по эксплуатации и ремонту газового оборудования (5 разряд) К-3 1 тс 333.</t>
    </r>
  </si>
  <si>
    <t>025 Цех технологического обслуживания и комплектации заказов: Заместитель начальника цеха, Мастер участка (вспомогательного), Мастер участка (рештований), Начальник цеха, Слесарь по эксплуатации и ремонту газового оборудования (5 разряд) К-3 1 тс 333.</t>
  </si>
  <si>
    <r>
      <t>025 Цех технологического обслуживания и комплектации заказов:</t>
    </r>
    <r>
      <rPr>
        <sz val="16"/>
        <color theme="1"/>
        <rFont val="Calibri"/>
        <family val="2"/>
        <charset val="204"/>
        <scheme val="minor"/>
      </rPr>
      <t xml:space="preserve"> Мастер участка (вспомогательного) электроучастка.</t>
    </r>
  </si>
  <si>
    <t>025 Цех технологического обслуживания и комплектации заказов: Мастер участка (вспомогательного) электроучастка.</t>
  </si>
  <si>
    <r>
      <t>025 Цех технологического обслуживания и комплектации заказов:</t>
    </r>
    <r>
      <rPr>
        <sz val="16"/>
        <color theme="1"/>
        <rFont val="Calibri"/>
        <family val="2"/>
        <charset val="204"/>
        <scheme val="minor"/>
      </rPr>
      <t xml:space="preserve"> Слесарь по эксплуатации и ремонту газового оборудования (5 разряд) К-3 1 тс 333, Уборщик производственных и служебных помещений (2 разряд), Уборщик производственных и служебных помещений (занятый уборкой санузлов) (2 разряд) К-31.</t>
    </r>
  </si>
  <si>
    <t>025 Цех технологического обслуживания и комплектации заказов: Слесарь по эксплуатации и ремонту газового оборудования (5 разряд) К-3 1 тс 333, Уборщик производственных и служебных помещений (2 разряд), Уборщик производственных и служебных помещений (занятый уборкой санузлов) (2 разряд) К-31.</t>
  </si>
  <si>
    <r>
      <t>025 Цех технологического обслуживания и комплектации заказов:</t>
    </r>
    <r>
      <rPr>
        <sz val="16"/>
        <color theme="1"/>
        <rFont val="Calibri"/>
        <family val="2"/>
        <charset val="204"/>
        <scheme val="minor"/>
      </rPr>
      <t xml:space="preserve"> Водитель электро- и автотележки 3  разряд.</t>
    </r>
  </si>
  <si>
    <t>025 Цех технологического обслуживания и комплектации заказов: Водитель электро- и автотележки 3  разряд.</t>
  </si>
  <si>
    <r>
      <t>025 Цех технологического обслуживания и комплектации заказов:</t>
    </r>
    <r>
      <rPr>
        <sz val="16"/>
        <color theme="1"/>
        <rFont val="Calibri"/>
        <family val="2"/>
        <charset val="204"/>
        <scheme val="minor"/>
      </rPr>
      <t xml:space="preserve"> Уборщик производственных и служебных помещений (2 разряд), Уборщик производственных и служебных помещений (занятый уборкой санузлов) (2 разряд) К-31.</t>
    </r>
  </si>
  <si>
    <t>025 Цех технологического обслуживания и комплектации заказов: Уборщик производственных и служебных помещений (2 разряд), Уборщик производственных и служебных помещений (занятый уборкой санузлов) (2 разряд) К-31.</t>
  </si>
  <si>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(вспомогательного) электроучастка, Мастер участка (рештований), Мастер участка стропальных работ, Начальник бюро технологической подготовки производства (БТПП), Начальник цеха, Диспетчер, Инженер по подготовке производства 1 кат, Инженер-технолог 1 кат, Энергетик цеха, Водитель электро- и автотележки 3  разряд, Кладовщик 2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Машинист насосных установок (5 разряд),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</si>
  <si>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Уборщик производственных и служебных помещений (2 разряд), Уборщик производственных и служебных помещений (занятый уборкой санузлов) (2 разряд) К-31.</t>
    </r>
  </si>
  <si>
    <t>025 Цех технологического обслуживания и комплектации заказов: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Уборщик производственных и служебных помещений (2 разряд), Уборщик производственных и служебных помещений (занятый уборкой санузлов) (2 разряд) К-31.</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</si>
  <si>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Подсобный рабочий (по уборке заказов), Стропальщик  3  разряда  К-3 1 т с  333, Стропальщик  5 разряда К-3 1  т с  333, Стропальщик 6 разряда  К-3 1   тс 333.</t>
    </r>
  </si>
  <si>
    <t>025 Цех технологического обслуживания и комплектации заказов: Заместитель начальника цеха, Подсобный рабочий (по уборке заказов), Стропальщик  3  разряда  К-3 1 т с  333, Стропальщик  5 разряда К-3 1  т с  333, Стропальщик 6 разряда  К-3 1   тс 333.</t>
  </si>
  <si>
    <r>
      <t>025 Цех технологического обслуживания и комплектации заказов:</t>
    </r>
    <r>
      <rPr>
        <sz val="16"/>
        <color theme="1"/>
        <rFont val="Calibri"/>
        <family val="2"/>
        <charset val="204"/>
        <scheme val="minor"/>
      </rPr>
      <t xml:space="preserve"> Слесарь по ремонту и обслуживанию систем вентиляции и кондиционирования (5 разряд) тс 332,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</si>
  <si>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Слесарь по ремонту и обслуживанию систем вентиляции и кондиционирования (5 разряд) тс 332,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</si>
  <si>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Мастер участка стропальных работ, Стропальщик  3  разряда  К-3 1 т с  333, Стропальщик  5 разряда К-3 1  т с  333, Стропальщик 6 разряда  К-3 1   тс 333.</t>
    </r>
  </si>
  <si>
    <t>025 Цех технологического обслуживания и комплектации заказов: Мастер участка стропальных работ, Стропальщик  3  разряда  К-3 1 т с  333, Стропальщик  5 разряда К-3 1  т с  333, Стропальщик 6 разряда  К-3 1   тс 333.</t>
  </si>
  <si>
    <r>
      <t>025 Цех технологического обслуживания и комплектации заказов:</t>
    </r>
    <r>
      <rPr>
        <sz val="16"/>
        <color theme="1"/>
        <rFont val="Calibri"/>
        <family val="2"/>
        <charset val="204"/>
        <scheme val="minor"/>
      </rPr>
      <t xml:space="preserve"> Мастер участка (вспомогательного) электроучастка, Водитель электро- и автотележки 3  разряд, Слесарь по эксплуатации и ремонту газового оборудования (5 разряд) К-3 1 тс 333.</t>
    </r>
  </si>
  <si>
    <t>025 Цех технологического обслуживания и комплектации заказов: Мастер участка (вспомогательного) электроучастка, Водитель электро- и автотележки 3  разряд, Слесарь по эксплуатации и ремонту газового оборудования (5 разряд) К-3 1 тс 333.</t>
  </si>
  <si>
    <r>
      <t>025 Цех технологического обслуживания и комплектации заказов:</t>
    </r>
    <r>
      <rPr>
        <sz val="16"/>
        <color theme="1"/>
        <rFont val="Calibri"/>
        <family val="2"/>
        <charset val="204"/>
        <scheme val="minor"/>
      </rPr>
      <t xml:space="preserve"> Мастер участка (вспомогательного) электроучастка, Мастер участка стропальных работ, Уборщик производственных и служебных помещений (2 разряд), Уборщик производственных и служебных помещений (занятый уборкой санузлов) (2 разряд) К-31.</t>
    </r>
  </si>
  <si>
    <t>025 Цех технологического обслуживания и комплектации заказов: Мастер участка (вспомогательного) электроучастка, Мастер участка стропальных работ, Уборщик производственных и служебных помещений (2 разряд), Уборщик производственных и служебных помещений (занятый уборкой санузлов) (2 разряд) К-31.</t>
  </si>
  <si>
    <r>
      <t>025 Цех технологического обслуживания и комплектации заказов:</t>
    </r>
    <r>
      <rPr>
        <sz val="16"/>
        <color theme="1"/>
        <rFont val="Calibri"/>
        <family val="2"/>
        <charset val="204"/>
        <scheme val="minor"/>
      </rPr>
      <t xml:space="preserve"> Мастер участка стропальных работ, Кладовщик 2 разряд.</t>
    </r>
  </si>
  <si>
    <t>025 Цех технологического обслуживания и комплектации заказов: Мастер участка стропальных работ, Кладовщик 2 разряд.</t>
  </si>
  <si>
    <r>
      <t>025 Цех технологического обслуживания и комплектации заказов:</t>
    </r>
    <r>
      <rPr>
        <sz val="16"/>
        <color theme="1"/>
        <rFont val="Calibri"/>
        <family val="2"/>
        <charset val="204"/>
        <scheme val="minor"/>
      </rPr>
      <t xml:space="preserve">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t>
    </r>
  </si>
  <si>
    <t>025 Цех технологического обслуживания и комплектации заказов: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</si>
  <si>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цеха, Энергетик цеха,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ремонту и обслуживанию систем вентиляции и кондиционирования (5 разряд) тс 332,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</si>
  <si>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цеха, Энергетик цеха,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ремонту и обслуживанию систем вентиляции и кондиционирования (5 разряд) тс 332,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</si>
  <si>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Мастер участка стропальных работ, Энергетик цеха,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</si>
  <si>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Мастер участка стропальных работ, Энергетик цеха,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</si>
  <si>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Машинист насосных установок (5 разряд),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</si>
  <si>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Машинист насосных установок (5 разряд),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</si>
  <si>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t>025 Цех технологического обслуживания и комплектации заказов: Инженер по подготовке производства 1 кат, Кладовщик 2 разряд,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t>
  </si>
  <si>
    <r>
      <t>025 Цех технологического обслуживания и комплектации заказов:</t>
    </r>
    <r>
      <rPr>
        <sz val="16"/>
        <color theme="1"/>
        <rFont val="Calibri"/>
        <family val="2"/>
        <charset val="204"/>
        <scheme val="minor"/>
      </rPr>
      <t xml:space="preserve">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</si>
  <si>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</si>
  <si>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Энергетик цеха, Водитель электро- и автотележки 3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t>
    </r>
  </si>
  <si>
    <t>025 Цех технологического обслуживания и комплектации заказов: Энергетик цеха, Водитель электро- и автотележки 3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</si>
  <si>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Начальник цеха,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</si>
  <si>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Начальник цеха,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</si>
  <si>
    <t>Информирование работника о риске, применение СИЗ органов зрения</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</si>
  <si>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по уборке заказов, Мастер участка (рештований), Начальник цеха,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Уборщик производственных и служебных помещений (2 разряд), Уборщик производственных и служебных помещений (занятый уборкой санузлов) (2 разряд) К-31.</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</si>
  <si>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Начальник цеха,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Уборщик производственных и служебных помещений (2 разряд), Уборщик производственных и служебных помещений (занятый уборкой санузлов) (2 разряд) К-31.</t>
  </si>
  <si>
    <r>
      <t>025 Цех технологического обслуживания и комплектации заказов:</t>
    </r>
    <r>
      <rPr>
        <sz val="16"/>
        <color theme="1"/>
        <rFont val="Calibri"/>
        <family val="2"/>
        <charset val="204"/>
        <scheme val="minor"/>
      </rPr>
      <t xml:space="preserve"> Мастер участка (вспомогательного) электроучастка, Водитель электро- и автотележки 3  разряд, Уборщик производственных и служебных помещений (2 разряд), Уборщик производственных и служебных помещений (занятый уборкой санузлов) (2 разряд) К-31.</t>
    </r>
  </si>
  <si>
    <t>025 Цех технологического обслуживания и комплектации заказов: Мастер участка (вспомогательного) электроучастка, Водитель электро- и автотележки 3  разряд, Уборщик производственных и служебных помещений (2 разряд), Уборщик производственных и служебных помещений (занятый уборкой санузлов) (2 разряд) К-31.</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</si>
  <si>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цеха, Энергетик цеха,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</si>
  <si>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цеха, Энергетик цеха,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</si>
  <si>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t>Опасность выполнения кровельных работ на крышах, имеющих большой угол наклона рабочей поверхности;</t>
  </si>
  <si>
    <r>
      <t>025 Цех технологического обслуживания и комплектации заказов:</t>
    </r>
    <r>
      <rPr>
        <sz val="16"/>
        <color theme="1"/>
        <rFont val="Calibri"/>
        <family val="2"/>
        <charset val="204"/>
        <scheme val="minor"/>
      </rPr>
      <t xml:space="preserve"> Энергетик цеха.</t>
    </r>
  </si>
  <si>
    <t>025 Цех технологического обслуживания и комплектации заказов: Энергетик цеха.</t>
  </si>
  <si>
    <r>
      <t>025 Цех технологического обслуживания и комплектации заказов:</t>
    </r>
    <r>
      <rPr>
        <sz val="16"/>
        <color theme="1"/>
        <rFont val="Calibri"/>
        <family val="2"/>
        <charset val="204"/>
        <scheme val="minor"/>
      </rPr>
      <t xml:space="preserve">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t>
    </r>
  </si>
  <si>
    <t>025 Цех технологического обслуживания и комплектации заказов: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t>
  </si>
  <si>
    <r>
      <t>025 Цех технологического обслуживания и комплектации заказов:</t>
    </r>
    <r>
      <rPr>
        <sz val="16"/>
        <color theme="1"/>
        <rFont val="Calibri"/>
        <family val="2"/>
        <charset val="204"/>
        <scheme val="minor"/>
      </rPr>
      <t xml:space="preserve">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Стропальщик  3  разряда  К-3 1 т с  333, Стропальщик  5 разряда К-3 1  т с  333, Стропальщик 6 разряда  К-3 1   тс 333.</t>
    </r>
  </si>
  <si>
    <t>025 Цех технологического обслуживания и комплектации заказов: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Стропальщик  3  разряда  К-3 1 т с  333, Стропальщик  5 разряда К-3 1  т с  333, Стропальщик 6 разряда  К-3 1   тс 333.</t>
  </si>
  <si>
    <t>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</si>
  <si>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Начальник цеха, Стропальщик  3  разряда  К-3 1 т с  333, Стропальщик  5 разряда К-3 1  т с  333, Стропальщик 6 разряда  К-3 1   тс 333.</t>
    </r>
  </si>
  <si>
    <t>025 Цех технологического обслуживания и комплектации заказов: Заместитель начальника цеха, Мастер участка (вспомогательного), Начальник цеха, Стропальщик  3  разряда  К-3 1 т с  333, Стропальщик  5 разряда К-3 1  т с  333, Стропальщик 6 разряда  К-3 1   тс 333.</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</si>
  <si>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по уборке заказов, Мастер участка (вспомогательного) электроучастка, Мастер участка (рештований), Мастер участка стропальных работ, Начальник бюро технологической подготовки производства (БТПП), Начальник цеха, Диспетчер, Инженер по подготовке производства 1 кат, Инженер-технолог 1 кат, Энергетик цеха, Водитель электро- и автотележки 3  разряд, Кладовщик 2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Машинист насосных установок (5 разряд),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</si>
  <si>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по уборке заказов, Мастер участка (рештований), Начальник цеха, Энергетик цеха, Кладовщик 2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Машинист насосных установок (5 разряд),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</si>
  <si>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Начальник цеха, Энергетик цеха, Кладовщик 2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Машинист насосных установок (5 разряд),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</si>
  <si>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Мастер участка (рештований), Мастер участка стропальных работ, Кладовщик 2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Слесарь по эксплуатации и ремонту газового оборудования (5 разряд)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</si>
  <si>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Мастер участка (рештований), Мастер участка стропальных работ, Кладовщик 2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Слесарь по эксплуатации и ремонту газового оборудования (5 разряд)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</si>
  <si>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по уборке заказов, Мастер участка (рештований), Начальник цеха, Слесарь по эксплуатации и ремонту газового оборудования (5 разряд) К-3 1 тс 333,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</si>
  <si>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Начальник цеха, Слесарь по эксплуатации и ремонту газового оборудования (5 разряд) К-3 1 тс 333, Электрогазосварщик 4 разряд,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</si>
  <si>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электроучастка, Мастер участка (рештований), Мастер участка стропальных работ, Начальник цеха, Энергетик цеха, Водитель электро- и автотележки 3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Машинист насосных установок (5 разряд), Подсобный рабочий (по уборке заказов),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</si>
  <si>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электроучастка, Мастер участка (рештований), Мастер участка стропальных работ, Начальник цеха, Энергетик цеха, Водитель электро- и автотележки 3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Машинист насосных установок (5 разряд), Подсобный рабочий (по уборке заказов),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</si>
  <si>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Мастер участка (вспомогательного) по уборке заказов, Энергетик цеха, Кладовщик 2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r>
  </si>
  <si>
    <t>025 Цех технологического обслуживания и комплектации заказов: Мастер участка (вспомогательного) по уборке заказов, Энергетик цеха, Кладовщик 2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</si>
  <si>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t>1. Соблюдение правил поведения при пожаре. Применение СИЗОД</t>
  </si>
  <si>
    <t>025 Цех технологического обслуживания и комплектации заказов: Мастер участка (вспомогательного) электроучастка, Инженер по подготовке производства 1 кат, Энергетик цеха, Водитель электро- и автотележки 3  разряд, Кладовщик 2 разряд,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Уборщик производственных и служебных помещений (2 разряд), Уборщик производственных и служебных помещений (занятый уборкой санузлов) (2 разряд) К-31,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</si>
  <si>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бюро технологической подготовки производства (БТПП), Начальник цеха, Диспетчер, Инженер по подготовке производства 1 кат, Инженер-технолог 1 кат, Энергетик цеха, Кладовщик 2 разряд, Машинист крана (крановщик) 4 разряд (муж) К-3 1 тс 333, Машинист крана (крановщик) 5 разряд (муж) К-3 1 тс 333, Машинист крана (крановщик) 6 разряд (жен) К-3 1 тс 333, Машинист крана (крановщик) 6 разряд (муж) К-3 1   тс 333, Машинист насосных установок (5 разряд), Подсобный рабочий (по уборке заказов), Слесарь по ремонту и обслуживанию систем вентиляции и кондиционирования (5 разряд) тс 332, Слесарь по эксплуатации и ремонту газового оборудования (5 разряд) К-3 1 тс 333, Стропальщик  3  разряда  К-3 1 т с  333, Стропальщик  5 разряда К-3 1  т с  333, Стропальщик 6 разряда  К-3 1   тс 333, Электрогазосварщик 4 разряд,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 Сборщик корпусов металлических судов, электросварщик на автоматических и полуавтоматических машинах, электросварщик ручной сварки.</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</si>
  <si>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цеха, Кладовщик 2 разряд, Слесарь по ремонту и обслуживанию систем вентиляции и кондиционирования (5 разряд) тс 332.</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</si>
  <si>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цеха, Кладовщик 2 разряд, Слесарь по ремонту и обслуживанию систем вентиляции и кондиционирования (5 разряд) тс 332.</t>
  </si>
  <si>
    <r>
      <t>025 Цех технологического обслуживания и комплектации заказов:</t>
    </r>
    <r>
      <rPr>
        <sz val="16"/>
        <color theme="1"/>
        <rFont val="Calibri"/>
        <family val="2"/>
        <charset val="204"/>
        <scheme val="minor"/>
      </rPr>
      <t xml:space="preserve"> Стропальщик  3  разряда  К-3 1 т с  333, Стропальщик  5 разряда К-3 1  т с  333, Стропальщик 6 разряда  К-3 1   тс 333,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t>
    </r>
  </si>
  <si>
    <t>025 Цех технологического обслуживания и комплектации заказов: Стропальщик  3  разряда  К-3 1 т с  333, Стропальщик  5 разряда К-3 1  т с  333, Стропальщик 6 разряда  К-3 1   тс 333, Электромонтажник по освещению и осветительным сетям 4 разряд тс 333, Электромонтажник по освещению и осветительным сетям 5 разряд тс 333, Электромонтажник по освещению и осветительным сетям 6 разряд тс 333, Электромонтер по ремонту и обслуживанию электрооборудования (5 разряд) К-3 1, Электромонтер по ремонту и обслуживанию электрооборудования (6 разряд)  К-3 1.</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</si>
  <si>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цеха, Слесарь по эксплуатации и ремонту газового оборудования (5 разряд) К-3 1 тс 333.</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</si>
  <si>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цеха, Слесарь по эксплуатации и ремонту газового оборудования (5 разряд) К-3 1 тс 333.</t>
  </si>
  <si>
    <r>
      <t>025 Цех технологического обслуживания и комплектации заказов:</t>
    </r>
    <r>
      <rPr>
        <sz val="16"/>
        <color theme="1"/>
        <rFont val="Calibri"/>
        <family val="2"/>
        <charset val="204"/>
        <scheme val="minor"/>
      </rPr>
      <t xml:space="preserve">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цеха.</t>
    </r>
  </si>
  <si>
    <t>025 Цех технологического обслуживания и комплектации заказов: Заместитель начальника цеха, Мастер участка (вспомогательного), Мастер участка (вспомогательного) по уборке заказов, Мастер участка (рештований), Мастер участка стропальных работ, Начальник цеха.</t>
  </si>
  <si>
    <t xml:space="preserve"> Опасность воздействия ударной волны;</t>
  </si>
  <si>
    <r>
      <t>025 Цех технологического обслуживания и комплектации заказов:</t>
    </r>
    <r>
      <rPr>
        <sz val="16"/>
        <color theme="1"/>
        <rFont val="Calibri"/>
        <family val="2"/>
        <charset val="204"/>
        <scheme val="minor"/>
      </rPr>
      <t xml:space="preserve"> Мастер участка (вспомогательного) по уборке заказов, Мастер участка (рештований), Мастер участка стропальных работ.</t>
    </r>
  </si>
  <si>
    <t>025 Цех технологического обслуживания и комплектации заказов: Мастер участка (вспомогательного) по уборке заказов, Мастер участка (рештований), Мастер участка стропальных работ.</t>
  </si>
  <si>
    <t xml:space="preserve"> Опасность воздействия высокого давления при взрыве;</t>
  </si>
  <si>
    <t>1. Соблюдение правил безопасности при обращении с сосудами высокого давления.</t>
  </si>
  <si>
    <r>
      <t>025 Цех технологического обслуживания и комплектации заказов:</t>
    </r>
    <r>
      <rPr>
        <sz val="16"/>
        <color theme="1"/>
        <rFont val="Calibri"/>
        <family val="2"/>
        <charset val="204"/>
        <scheme val="minor"/>
      </rPr>
      <t xml:space="preserve"> Мастер участка (рештований), Слесарь по эксплуатации и ремонту газового оборудования (5 разряд) К-3 1 тс 333.</t>
    </r>
  </si>
  <si>
    <t>025 Цех технологического обслуживания и комплектации заказов: Мастер участка (рештований), Слесарь по эксплуатации и ремонту газового оборудования (5 разряд) К-3 1 тс 333.</t>
  </si>
  <si>
    <t xml:space="preserve"> Опасность ожога при взрыве;</t>
  </si>
  <si>
    <t>1. Соблюдение правил пожарной безопасности</t>
  </si>
  <si>
    <r>
      <t>028   Цех складского хозяйства:</t>
    </r>
    <r>
      <rPr>
        <sz val="16"/>
        <color theme="1"/>
        <rFont val="Calibri"/>
        <family val="2"/>
        <charset val="204"/>
        <scheme val="minor"/>
      </rPr>
      <t xml:space="preserve"> Заместитель начальника цеха, Мастер участка (вспомогательного) сбора металлоломов, Начальник цеха, Старший мастер погрузрайона, Инженер по подготовке производства 1 кат, Инженер по техдокументации 1 категории, Менеджер (по складскому хозяйству ), Менеджер 1 категории, Грузчик 2 разряд К-3 1, Кладовщик 2 разряд, Машинист крана (крановщик) 5 разряд (жен) т с 333, Машинист крана (крановщик) 5 разряд (муж) т с  333, Слесарь-ремонтник 4 разряд, Старший кладовщик (3 разряд), Стропальщик 3 разряда  т с  333, Стропальщик 5 разряда   т с  333, Стропальщик 6 разряда т с 333, Стропальщик 4 разряд.</t>
    </r>
  </si>
  <si>
    <t>028   Цех складского хозяйства: Заместитель начальника цеха, Мастер участка (вспомогательного) сбора металлоломов, Начальник цеха, Старший мастер погрузрайона, Инженер по подготовке производства 1 кат, Инженер по техдокументации 1 категории, Менеджер (по складскому хозяйству ), Менеджер 1 категории, Грузчик 2 разряд К-3 1, Кладовщик 2 разряд, Машинист крана (крановщик) 5 разряд (жен) т с 333, Машинист крана (крановщик) 5 разряд (муж) т с  333, Слесарь-ремонтник 4 разряд, Старший кладовщик (3 разряд), Стропальщик 3 разряда  т с  333, Стропальщик 5 разряда   т с  333, Стропальщик 6 разряда т с 333, Стропальщик 4 разряд.</t>
  </si>
  <si>
    <t>Информировать работника о существующем риске, соблюдать личную предосторожность при передвижении</t>
  </si>
  <si>
    <r>
      <t>028   Цех складского хозяйства:</t>
    </r>
    <r>
      <rPr>
        <sz val="16"/>
        <color theme="1"/>
        <rFont val="Calibri"/>
        <family val="2"/>
        <charset val="204"/>
        <scheme val="minor"/>
      </rPr>
      <t xml:space="preserve"> Заместитель начальника цеха, Мастер участка (вспомогательного) сбора металлоломов, Начальник цеха, Старший мастер погрузрайона, Инженер по подготовке производства 1 кат, Инженер по техдокументации 1 категории, Менеджер (по складскому хозяйству ), Менеджер 1 категории, Грузчик 2 разряд К-3 1, Кладовщик 2 разряд, Слесарь-ремонтник 4 разряд, Старший кладовщик (3 разряд), Стропальщик 3 разряда  т с  333, Стропальщик 5 разряда   т с  333, Стропальщик 6 разряда т с 333, Стропальщик 4 разряд.</t>
    </r>
  </si>
  <si>
    <t>028   Цех складского хозяйства: Заместитель начальника цеха, Мастер участка (вспомогательного) сбора металлоломов, Начальник цеха, Старший мастер погрузрайона, Инженер по подготовке производства 1 кат, Инженер по техдокументации 1 категории, Менеджер (по складскому хозяйству ), Менеджер 1 категории, Грузчик 2 разряд К-3 1, Кладовщик 2 разряд, Слесарь-ремонтник 4 разряд, Старший кладовщик (3 разряд), Стропальщик 3 разряда  т с  333, Стропальщик 5 разряда   т с  333, Стропальщик 6 разряда т с 333, Стропальщик 4 разряд.</t>
  </si>
  <si>
    <r>
      <t>028   Цех складского хозяйства:</t>
    </r>
    <r>
      <rPr>
        <sz val="16"/>
        <color theme="1"/>
        <rFont val="Calibri"/>
        <family val="2"/>
        <charset val="204"/>
        <scheme val="minor"/>
      </rPr>
      <t xml:space="preserve"> Мастер участка (вспомогательного) сбора металлоломов, Старший мастер погрузрайона, Грузчик 2 разряд К-3 1, Слесарь-ремонтник 4 разряд, Стропальщик 3 разряда  т с  333, Стропальщик 5 разряда   т с  333, Стропальщик 6 разряда т с 333, Стропальщик 4 разряд.</t>
    </r>
  </si>
  <si>
    <t>028   Цех складского хозяйства: Мастер участка (вспомогательного) сбора металлоломов, Старший мастер погрузрайона, Грузчик 2 разряд К-3 1, Слесарь-ремонтник 4 разряд, Стропальщик 3 разряда  т с  333, Стропальщик 5 разряда   т с  333, Стропальщик 6 разряда т с 333, Стропальщик 4 разряд.</t>
  </si>
  <si>
    <r>
      <t>028   Цех складского хозяйства:</t>
    </r>
    <r>
      <rPr>
        <sz val="16"/>
        <color theme="1"/>
        <rFont val="Calibri"/>
        <family val="2"/>
        <charset val="204"/>
        <scheme val="minor"/>
      </rPr>
      <t xml:space="preserve"> Заместитель начальника цеха, Мастер участка (вспомогательного) сбора металлоломов, Начальник цеха, Старший мастер погрузрайона, Инженер по подготовке производства 1 кат, Инженер по техдокументации 1 категории, Менеджер (по складскому хозяйству ), Менеджер 1 категории, Грузчик 2 разряд К-3 1, Слесарь-ремонтник 4 разряд, Стропальщик 3 разряда  т с  333, Стропальщик 5 разряда   т с  333, Стропальщик 6 разряда т с 333, Стропальщик 4 разряд.</t>
    </r>
  </si>
  <si>
    <t>028   Цех складского хозяйства: Заместитель начальника цеха, Мастер участка (вспомогательного) сбора металлоломов, Начальник цеха, Старший мастер погрузрайона, Инженер по подготовке производства 1 кат, Инженер по техдокументации 1 категории, Менеджер (по складскому хозяйству ), Менеджер 1 категории, Грузчик 2 разряд К-3 1, Слесарь-ремонтник 4 разряд, Стропальщик 3 разряда  т с  333, Стропальщик 5 разряда   т с  333, Стропальщик 6 разряда т с 333, Стропальщик 4 разряд.</t>
  </si>
  <si>
    <r>
      <t>028   Цех складского хозяйства:</t>
    </r>
    <r>
      <rPr>
        <sz val="16"/>
        <color theme="1"/>
        <rFont val="Calibri"/>
        <family val="2"/>
        <charset val="204"/>
        <scheme val="minor"/>
      </rPr>
      <t xml:space="preserve"> Мастер участка (вспомогательного) сбора металлоломов, Старший мастер погрузрайона, Грузчик 2 разряд К-3 1, Кладовщик 2 разряд, Слесарь-ремонтник 4 разряд, Старший кладовщик (3 разряд), Стропальщик 3 разряда  т с  333, Стропальщик 5 разряда   т с  333, Стропальщик 6 разряда т с 333, Стропальщик 4 разряд.</t>
    </r>
  </si>
  <si>
    <t>028   Цех складского хозяйства: Мастер участка (вспомогательного) сбора металлоломов, Старший мастер погрузрайона, Грузчик 2 разряд К-3 1, Кладовщик 2 разряд, Слесарь-ремонтник 4 разряд, Старший кладовщик (3 разряд), Стропальщик 3 разряда  т с  333, Стропальщик 5 разряда   т с  333, Стропальщик 6 разряда т с 333, Стропальщик 4 разряд.</t>
  </si>
  <si>
    <r>
      <t>028   Цех складского хозяйства:</t>
    </r>
    <r>
      <rPr>
        <sz val="16"/>
        <color theme="1"/>
        <rFont val="Calibri"/>
        <family val="2"/>
        <charset val="204"/>
        <scheme val="minor"/>
      </rPr>
      <t xml:space="preserve"> Мастер участка (вспомогательного) сбора металлоломов, Старший мастер погрузрайона, Грузчик 2 разряд К-3 1, Кладовщик 2 разряд, Машинист крана (крановщик) 5 разряд (жен) т с 333, Машинист крана (крановщик) 5 разряд (муж) т с  333, Слесарь-ремонтник 4 разряд, Старший кладовщик (3 разряд), Стропальщик 3 разряда  т с  333, Стропальщик 5 разряда   т с  333, Стропальщик 6 разряда т с 333, Стропальщик 4 разряд, Заместитель начальника цеха, Начальник цеха, Инженер по подготовке производства 1 кат, Инженер по техдокументации 1 категории, Менеджер (по складскому хозяйству ), Менеджер 1 категории.</t>
    </r>
  </si>
  <si>
    <t>028   Цех складского хозяйства: Мастер участка (вспомогательного) сбора металлоломов, Старший мастер погрузрайона, Грузчик 2 разряд К-3 1, Кладовщик 2 разряд, Машинист крана (крановщик) 5 разряд (жен) т с 333, Машинист крана (крановщик) 5 разряд (муж) т с  333, Слесарь-ремонтник 4 разряд, Старший кладовщик (3 разряд), Стропальщик 3 разряда  т с  333, Стропальщик 5 разряда   т с  333, Стропальщик 6 разряда т с 333, Стропальщик 4 разряд, Заместитель начальника цеха, Начальник цеха, Инженер по подготовке производства 1 кат, Инженер по техдокументации 1 категории, Менеджер (по складскому хозяйству ), Менеджер 1 категории.</t>
  </si>
  <si>
    <r>
      <t>028   Цех складского хозяйства:</t>
    </r>
    <r>
      <rPr>
        <sz val="16"/>
        <color theme="1"/>
        <rFont val="Calibri"/>
        <family val="2"/>
        <charset val="204"/>
        <scheme val="minor"/>
      </rPr>
      <t xml:space="preserve">  Машинист крана (крановщик) 5 разряд (жен) т с 333, Машинист крана (крановщик) 5 разряд (муж) т с  333, Слесарь-ремонтник 4 разряд</t>
    </r>
  </si>
  <si>
    <t xml:space="preserve"> кабины кранов в летний период</t>
  </si>
  <si>
    <r>
      <t>028   Цех складского хозяйства:</t>
    </r>
    <r>
      <rPr>
        <sz val="16"/>
        <color theme="1"/>
        <rFont val="Calibri"/>
        <family val="2"/>
        <charset val="204"/>
        <scheme val="minor"/>
      </rPr>
      <t xml:space="preserve"> Машинист крана (крановщик) 5 разряд (жен) т с 333, Машинист крана (крановщик) 5 разряд (муж) т с  333. стропальщик 3 разряд т.с 333, стропальщик 4 разряд т.с. 333, стропальщик 5 разряд  т.с.333, стропальщик 6 разряд т.с.333</t>
    </r>
  </si>
  <si>
    <t>028   Цех складского хозяйства: Машинист крана (крановщик) 5 разряд (жен) т с 333, Машинист крана (крановщик) 5 разряд (муж) т с  333.</t>
  </si>
  <si>
    <t>Помещения складов в летний период</t>
  </si>
  <si>
    <t>1. Использование спецодежды для зимнего периода. Соблюдение режима труда и отдыха в зимнее время</t>
  </si>
  <si>
    <t>1. Обеспечение проветривания в закрытых секциях, участках, цехах.Соблюдение режима труда и отдыха в летнее время
2. Кондиционирование воздуха в местах выполенения работ, где это технологически возможно.
3. Введение дополнительных перерывов в летнее время.</t>
  </si>
  <si>
    <t>Помещения цехов, складов</t>
  </si>
  <si>
    <r>
      <t>028   Цех складского хозяйства:</t>
    </r>
    <r>
      <rPr>
        <sz val="16"/>
        <color theme="1"/>
        <rFont val="Calibri"/>
        <family val="2"/>
        <charset val="204"/>
        <scheme val="minor"/>
      </rPr>
      <t xml:space="preserve"> Заместитель начальника цеха, Мастер участка (вспомогательного) сбора металлоломов, Начальник цеха, Старший мастер погрузрайона, Инженер по подготовке производства 1 кат, Инженер по техдокументации 1 категории, Менеджер (по складскому хозяйству ), Менеджер 1 категории, Грузчик 2 разряд К-3 1, Кладовщик 2 разряд, Слесарь-ремонтник 4 разряд, Старший кладовщик (3 разряд), Стропальщик 3 разряда  т с  333, Стропальщик 5 разряда   т с  333, Стропальщик 6 разряда т с 333, Стропальщик 4 разряд, Машинист крана (крановщик) 5 разряд (жен) т с 333, Машинист крана (крановщик) 5 разряд (муж) т с  333.</t>
    </r>
  </si>
  <si>
    <t>028   Цех складского хозяйства: Заместитель начальника цеха, Мастер участка (вспомогательного) сбора металлоломов, Начальник цеха, Старший мастер погрузрайона, Инженер по подготовке производства 1 кат, Инженер по техдокументации 1 категории, Менеджер (по складскому хозяйству ), Менеджер 1 категории, Грузчик 2 разряд К-3 1, Кладовщик 2 разряд, Слесарь-ремонтник 4 разряд, Старший кладовщик (3 разряд), Стропальщик 3 разряда  т с  333, Стропальщик 5 разряда   т с  333, Стропальщик 6 разряда т с 333, Стропальщик 4 разряд, Машинист крана (крановщик) 5 разряд (жен) т с 333, Машинист крана (крановщик) 5 разряд (муж) т с  333.</t>
  </si>
  <si>
    <r>
      <t>028   Цех складского хозяйства:</t>
    </r>
    <r>
      <rPr>
        <sz val="16"/>
        <color theme="1"/>
        <rFont val="Calibri"/>
        <family val="2"/>
        <charset val="204"/>
        <scheme val="minor"/>
      </rPr>
      <t xml:space="preserve"> Заместитель начальника цеха, Начальник цеха, Инженер по подготовке производства 1 кат, Инженер по техдокументации 1 категории, Менеджер (по складскому хозяйству ), Менеджер 1 категории, Кладовщик 2 разряд, Старший кладовщик (3 разряд).</t>
    </r>
  </si>
  <si>
    <t>028   Цех складского хозяйства: Заместитель начальника цеха, Начальник цеха, Инженер по подготовке производства 1 кат, Инженер по техдокументации 1 категории, Менеджер (по складскому хозяйству ), Менеджер 1 категории, Кладовщик 2 разряд, Старший кладовщик (3 разряд).</t>
  </si>
  <si>
    <r>
      <t>028   Цех складского хозяйства:</t>
    </r>
    <r>
      <rPr>
        <sz val="16"/>
        <color theme="1"/>
        <rFont val="Calibri"/>
        <family val="2"/>
        <charset val="204"/>
        <scheme val="minor"/>
      </rPr>
      <t xml:space="preserve"> Мастер участка (вспомогательного) сбора металлоломов, Старший мастер погрузрайона, Грузчик 2 разряд К-3 1, Кладовщик 2 разряд, Машинист крана (крановщик) 5 разряд (жен) т с 333, Машинист крана (крановщик) 5 разряд (муж) т с  333, Слесарь-ремонтник 4 разряд, Старший кладовщик (3 разряд), Стропальщик 3 разряда  т с  333, Стропальщик 5 разряда   т с  333, Стропальщик 6 разряда т с 333, Стропальщик 4 разряд.</t>
    </r>
  </si>
  <si>
    <t>028   Цех складского хозяйства: Мастер участка (вспомогательного) сбора металлоломов, Старший мастер погрузрайона, Грузчик 2 разряд К-3 1, Кладовщик 2 разряд, Машинист крана (крановщик) 5 разряд (жен) т с 333, Машинист крана (крановщик) 5 разряд (муж) т с  333, Слесарь-ремонтник 4 разряд, Старший кладовщик (3 разряд), Стропальщик 3 разряда  т с  333, Стропальщик 5 разряда   т с  333, Стропальщик 6 разряда т с 333, Стропальщик 4 разряд.</t>
  </si>
  <si>
    <r>
      <t>028   Цех складского хозяйства:</t>
    </r>
    <r>
      <rPr>
        <sz val="16"/>
        <color theme="1"/>
        <rFont val="Calibri"/>
        <family val="2"/>
        <charset val="204"/>
        <scheme val="minor"/>
      </rPr>
      <t xml:space="preserve"> Машинист крана (крановщик) 5 разряд (жен) т с 333, Машинист крана (крановщик) 5 разряд (муж) т с  333.</t>
    </r>
  </si>
  <si>
    <r>
      <t>028   Цех складского хозяйства:</t>
    </r>
    <r>
      <rPr>
        <sz val="16"/>
        <color theme="1"/>
        <rFont val="Calibri"/>
        <family val="2"/>
        <charset val="204"/>
        <scheme val="minor"/>
      </rPr>
      <t xml:space="preserve"> Заместитель начальника цеха, Начальник цеха, Инженер по подготовке производства 1 кат, Инженер по техдокументации 1 категории, Менеджер (по складскому хозяйству ), Менеджер 1 категории.</t>
    </r>
  </si>
  <si>
    <t>028   Цех складского хозяйства: Заместитель начальника цеха, Начальник цеха, Инженер по подготовке производства 1 кат, Инженер по техдокументации 1 категории, Менеджер (по складскому хозяйству ), Менеджер 1 категории.</t>
  </si>
  <si>
    <r>
      <t>030  Цех питания:</t>
    </r>
    <r>
      <rPr>
        <sz val="16"/>
        <color theme="1"/>
        <rFont val="Calibri"/>
        <family val="2"/>
        <charset val="204"/>
        <scheme val="minor"/>
      </rPr>
      <t xml:space="preserve"> Заведующий производством, Начальник цеха, Администратор зала, Ведущий бухгалтер, Инженер-технолог 1 кат, Буфетчик 3 разряд, Грузчик 2 разряд, Кондитер 5  разряд, Кондитер 6 разряд, Кухонный рабочий 2 разряд, Официант 3 разряд, Повар (кассир) 5 разряд, Повар 5 разряд К-3 2, Повар 6  разряд К-3 2, Слесарь-ремонтник (5 разряд), Слесарь-сантехник (5 разряд), Уборщик производственных и служебных помещений (2 разряд), Электромеханик по торговому и холодильному оборудованию 5 разряд.</t>
    </r>
  </si>
  <si>
    <t>030  Цех питания: Заведующий производством, Начальник цеха, Администратор зала, Ведущий бухгалтер, Инженер-технолог 1 кат, Буфетчик 3 разряд, Грузчик 2 разряд, Кондитер 5  разряд, Кондитер 6 разряд, Кухонный рабочий 2 разряд, Официант 3 разряд, Повар (кассир) 5 разряд, Повар 5 разряд К-3 2, Повар 6  разряд К-3 2, Слесарь-ремонтник (5 разряд), Слесарь-сантехник (5 разряд), Уборщик производственных и служебных помещений (2 разряд), Электромеханик по торговому и холодильному оборудованию 5 разряд.</t>
  </si>
  <si>
    <t>опасность пореза частей тела, в том числе кромкой листа бумаги, канцелярским ножом, ножницами, острыми кромками металлических изделий.</t>
  </si>
  <si>
    <t>оборудование способное привести к воспламенению</t>
  </si>
  <si>
    <t xml:space="preserve">Повышенная температура в летний период </t>
  </si>
  <si>
    <t>1. Соблюдать режим труда и отдыха  в летнее время</t>
  </si>
  <si>
    <r>
      <t>030  Цех питания:</t>
    </r>
    <r>
      <rPr>
        <sz val="16"/>
        <color theme="1"/>
        <rFont val="Calibri"/>
        <family val="2"/>
        <charset val="204"/>
        <scheme val="minor"/>
      </rPr>
      <t xml:space="preserve"> Заведующий производством, Начальник цеха, Кондитер 5  разряд, Кондитер 6 разряд, Кухонный рабочий 2 разряд, Повар (кассир) 5 разряд, Повар 5 разряд К-3 2, Повар 6  разряд К-3 2.</t>
    </r>
  </si>
  <si>
    <t>030  Цех питания: Заведующий производством, Начальник цеха, Кондитер 5  разряд, Кондитер 6 разряд, Кухонный рабочий 2 разряд, Повар (кассир) 5 разряд, Повар 5 разряд К-3 2, Повар 6  разряд К-3 2.</t>
  </si>
  <si>
    <t>Кухонные принадлежности</t>
  </si>
  <si>
    <t>Острые кромки металлической посуды, ножи</t>
  </si>
  <si>
    <t>Плиты, нагревающие поверхности</t>
  </si>
  <si>
    <t>горячая вода, пар</t>
  </si>
  <si>
    <t>Кухня</t>
  </si>
  <si>
    <t>Шум от технологического оборудования</t>
  </si>
  <si>
    <t>Ручные механизмы, ручной электроинструмент</t>
  </si>
  <si>
    <r>
      <t>030  Цех питания:</t>
    </r>
    <r>
      <rPr>
        <sz val="16"/>
        <color theme="1"/>
        <rFont val="Calibri"/>
        <family val="2"/>
        <charset val="204"/>
        <scheme val="minor"/>
      </rPr>
      <t xml:space="preserve"> Кондитер 5  разряд, Кондитер 6 разряд.</t>
    </r>
  </si>
  <si>
    <t>030  Цех питания: Кондитер 5  разряд, Кондитер 6 разряд.</t>
  </si>
  <si>
    <r>
      <t>030  Цех питания:</t>
    </r>
    <r>
      <rPr>
        <sz val="16"/>
        <color theme="1"/>
        <rFont val="Calibri"/>
        <family val="2"/>
        <charset val="204"/>
        <scheme val="minor"/>
      </rPr>
      <t xml:space="preserve"> Буфетчик 3 разряд, Кондитер 5  разряд, Кондитер 6 разряд, Кухонный рабочий 2 разряд, Официант 3 разряд, Повар (кассир) 5 разряд, Повар 5 разряд К-3 2, Повар 6  разряд К-3 2, Уборщик производственных и служебных помещений (2 разряд).</t>
    </r>
  </si>
  <si>
    <t>030  Цех питания: Буфетчик 3 разряд, Кондитер 5  разряд, Кондитер 6 разряд, Кухонный рабочий 2 разряд, Официант 3 разряд, Повар (кассир) 5 разряд, Повар 5 разряд К-3 2, Повар 6  разряд К-3 2, Уборщик производственных и служебных помещений (2 разряд).</t>
  </si>
  <si>
    <r>
      <t>030  Цех питания:</t>
    </r>
    <r>
      <rPr>
        <sz val="16"/>
        <color theme="1"/>
        <rFont val="Calibri"/>
        <family val="2"/>
        <charset val="204"/>
        <scheme val="minor"/>
      </rPr>
      <t xml:space="preserve"> Грузчик 2 разряд, Слесарь-ремонтник (5 разряд), Слесарь-сантехник (5 разряд), Уборщик производственных и служебных помещений (2 разряд), Электромеханик по торговому и холодильному оборудованию 5 разряд.</t>
    </r>
  </si>
  <si>
    <t>030  Цех питания: Грузчик 2 разряд, Слесарь-ремонтник (5 разряд), Слесарь-сантехник (5 разряд), Уборщик производственных и служебных помещений (2 разряд), Электромеханик по торговому и холодильному оборудованию 5 разряд.</t>
  </si>
  <si>
    <r>
      <t>030  Цех питания:</t>
    </r>
    <r>
      <rPr>
        <sz val="16"/>
        <color theme="1"/>
        <rFont val="Calibri"/>
        <family val="2"/>
        <charset val="204"/>
        <scheme val="minor"/>
      </rPr>
      <t xml:space="preserve"> Слесарь-ремонтник (5 разряд), Слесарь-сантехник (5 разряд), Электромеханик по торговому и холодильному оборудованию 5 разряд.</t>
    </r>
  </si>
  <si>
    <t>030  Цех питания: Слесарь-ремонтник (5 разряд), Слесарь-сантехник (5 разряд), Электромеханик по торговому и холодильному оборудованию 5 разряд.</t>
  </si>
  <si>
    <r>
      <t>032 Цех спецконструкций и устройств: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стропальных работ, Начальник бюро технологической подготовки произв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инженер-технолог, Инженер по подготовке производства 1 кат, Инженер по подготовке производства 2 кат, Инженер-технолог 1 кат, Инженер-технолог 2 кат, Механик цеха, Энергетик цеха, Архивариус , Делопроизводитель, Грузчик, Кладовщик  , Комплектовщик изделий и инструмента  , Комплектовщик изделий и инструмента  , Машинист крана (крановщик) (муж), Машинист крана (крановщик) (жен) ,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 Слесарь-электрик по ремонту электрооборудования, Старший кладовщик  , Сторож (вахтер)  , Стропальщик, Уборщик производственных и служебных помещений  , Электромонтер по ремонту и обслуживанию электрооборудования, Бригадир на участках основного производства (бр-наставник), Рубщик судовой, Рубщик судовой (без КлО), Сборщик корпусов металлических судов, Сборщик-достройщик судовой, Сборщик-достройщик судовой (2 список), Электрогазосварщик, Электросварщик на автоматических и полуавтоматических машинах, Электросварщик ручной сварки.</t>
    </r>
  </si>
  <si>
    <t>032 Цех спецконструкций и устройств: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стропальных работ, Начальник бюро технологической подготовки произв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инженер-технолог, Инженер по подготовке производства 1 кат, Инженер по подготовке производства 2 кат, Инженер-технолог 1 кат, Инженер-технолог 2 кат, Механик цеха, Энергетик цеха, Архивариус , Делопроизводитель, Грузчик, Кладовщик  , Комплектовщик изделий и инструмента  , Комплектовщик изделий и инструмента  , Машинист крана (крановщик) (муж), Машинист крана (крановщик) (жен) ,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 Слесарь-электрик по ремонту электрооборудования, Старший кладовщик  , Сторож (вахтер)  , Стропальщик, Уборщик производственных и служебных помещений  , Электромонтер по ремонту и обслуживанию электрооборудования, Бригадир на участках основного производства (бр-наставник), Рубщик судовой, Рубщик судовой (без КлО), Сборщик корпусов металлических судов, Сборщик-достройщик судовой, Сборщик-достройщик судовой (2 список), Электрогазосварщик, Электросварщик на автоматических и полуавтоматических машинах, Электросварщик ручной сварки.</t>
  </si>
  <si>
    <r>
      <t>032 Цех спецконструкций и устройств:</t>
    </r>
    <r>
      <rPr>
        <sz val="16"/>
        <color theme="1"/>
        <rFont val="Calibri"/>
        <family val="2"/>
        <charset val="204"/>
        <scheme val="minor"/>
      </rPr>
      <t xml:space="preserve"> Заместитель начальника цеха (по подготовке  производства), Заместитель начальника цеха (по производству), Мастер участка (производственного), Мастер участка стропальных работ, Начальник бюро технологической подготовки произв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инженер-технолог, Инженер по подготовке производства 1 кат, Инженер по подготовке производства 2 кат, Инженер-технолог 1 кат, Инженер-технолог 2 кат, Архивариус , Делопроизводитель, Грузчик, Стропальщик.</t>
    </r>
  </si>
  <si>
    <t>032 Цех спецконструкций и устройств: Заместитель начальника цеха (по подготовке  производства), Заместитель начальника цеха (по производству), Мастер участка (производственного), Мастер участка стропальных работ, Начальник бюро технологической подготовки произв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Ведущий инженер-технолог, Инженер по подготовке производства 1 кат, Инженер по подготовке производства 2 кат, Инженер-технолог 1 кат, Инженер-технолог 2 кат, Архивариус , Делопроизводитель, Грузчик, Стропальщик.</t>
  </si>
  <si>
    <r>
      <t>032 Цех спецконструкций и устройств:</t>
    </r>
    <r>
      <rPr>
        <sz val="16"/>
        <color theme="1"/>
        <rFont val="Calibri"/>
        <family val="2"/>
        <charset val="204"/>
        <scheme val="minor"/>
      </rPr>
      <t xml:space="preserve"> Заместитель начальника цеха (по производству), Мастер участка (производственного), Мастер участка стропальных работ, Начальник бюро технологической подготовки произв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Грузчик, Стропальщик, Рубщик судовой, Рубщик судовой (без КлО), Сборщик корпусов металлических судов, Сборщик-достройщик судовой, Сборщик-достройщик судовой (2 список), Электрогазосварщик, Электросварщик на автоматических и полуавтоматических машинах, Электросварщик ручной сварки.</t>
    </r>
  </si>
  <si>
    <t>032 Цех спецконструкций и устройств: Заместитель начальника цеха (по производству), Мастер участка (производственного), Мастер участка стропальных работ, Начальник бюро технологической подготовки произв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Грузчик, Стропальщик, Рубщик судовой, Рубщик судовой (без КлО), Сборщик корпусов металлических судов, Сборщик-достройщик судовой, Сборщик-достройщик судовой (2 список), Электрогазосварщик, Электросварщик на автоматических и полуавтоматических машинах, Электросварщик ручной сварки.</t>
  </si>
  <si>
    <r>
      <t>032 Цех спецконструкций и устройств:</t>
    </r>
    <r>
      <rPr>
        <sz val="16"/>
        <color theme="1"/>
        <rFont val="Calibri"/>
        <family val="2"/>
        <charset val="204"/>
        <scheme val="minor"/>
      </rPr>
      <t xml:space="preserve"> Мастер участка (производственного), Начальник планово-распределительного бюро (ПРБ), Начальник цеха, Помощник мастера участка (производственного), Старший мастер участка (производственного), Кладовщик  , Комплектовщик изделий и инструмента  , Комплектовщик изделий и инструмента  , Машинист крана (крановщик) (муж), Машинист крана (крановщик) (жен) ,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 Слесарь-электрик по ремонту электрооборудования, Старший кладовщик  , Сторож (вахтер)  , Уборщик производственных и служебных помещений  , Электромонтер по ремонту и обслуживанию электрооборудования.</t>
    </r>
  </si>
  <si>
    <t>032 Цех спецконструкций и устройств: Мастер участка (производственного), Начальник планово-распределительного бюро (ПРБ), Начальник цеха, Помощник мастера участка (производственного), Старший мастер участка (производственного), Кладовщик  , Комплектовщик изделий и инструмента  , Комплектовщик изделий и инструмента  , Машинист крана (крановщик) (муж), Машинист крана (крановщик) (жен) ,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 Слесарь-электрик по ремонту электрооборудования, Старший кладовщик  , Сторож (вахтер)  , Уборщик производственных и служебных помещений  , Электромонтер по ремонту и обслуживанию электрооборудования.</t>
  </si>
  <si>
    <r>
      <t>032 Цех спецконструкций и устройств:</t>
    </r>
    <r>
      <rPr>
        <sz val="16"/>
        <color theme="1"/>
        <rFont val="Calibri"/>
        <family val="2"/>
        <charset val="204"/>
        <scheme val="minor"/>
      </rPr>
      <t xml:space="preserve"> Заместитель начальника цеха (по производству), Мастер участка (производственного), Мастер участка стропальных работ, Начальник бюро технологической подготовки произв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Грузчик, Стропальщик, Рубщик судовой, Рубщик судовой (без КлО), Сборщик корпусов металлических судов, Сборщик-достройщик судовой, Сборщик-достройщик судовой (2 список), Электрогазосварщик, Электросварщик на автоматических и полуавтоматических машинах, Электросварщик ручной сварки, Бригадир на участках основного производства (бр-наставник).</t>
    </r>
  </si>
  <si>
    <t>032 Цех спецконструкций и устройств: Заместитель начальника цеха (по производству), Мастер участка (производственного), Мастер участка стропальных работ, Начальник бюро технологической подготовки произв  (БТПП), Начальник планово-распределительного бюро (ПРБ), Начальник цеха, Помощник мастера участка (производственного), Старший мастер участка (производственного), Грузчик, Стропальщик, Рубщик судовой, Рубщик судовой (без КлО), Сборщик корпусов металлических судов, Сборщик-достройщик судовой, Сборщик-достройщик судовой (2 список), Электрогазосварщик, Электросварщик на автоматических и полуавтоматических машинах, Электросварщик ручной сварки, Бригадир на участках основного производства (бр-наставник).</t>
  </si>
  <si>
    <r>
      <t>032 Цех спецконструкций и устройств:</t>
    </r>
    <r>
      <rPr>
        <sz val="16"/>
        <color theme="1"/>
        <rFont val="Calibri"/>
        <family val="2"/>
        <charset val="204"/>
        <scheme val="minor"/>
      </rPr>
      <t xml:space="preserve"> Мастер участка стропальных работ, Грузчик, Стропальщик.</t>
    </r>
  </si>
  <si>
    <t>032 Цех спецконструкций и устройств: Мастер участка стропальных работ, Грузчик, Стропальщик.</t>
  </si>
  <si>
    <r>
      <t>032 Цех спецконструкций и устройств:</t>
    </r>
    <r>
      <rPr>
        <sz val="16"/>
        <color theme="1"/>
        <rFont val="Calibri"/>
        <family val="2"/>
        <charset val="204"/>
        <scheme val="minor"/>
      </rPr>
      <t xml:space="preserve"> Заместитель начальника цеха (по производству), Мастер участка (производственного), Мастер участка стропальных работ, Начальник планово-распределительного бюро (ПРБ), Начальник цеха, Помощник мастера участка (производственного), Старший мастер участка (производственного), Механик цеха, Энергетик цеха, Грузчик, Машинист крана (крановщик) (муж), Машинист крана (крановщик) (жен) ,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 Слесарь-электрик по ремонту электрооборудования, Стропальщик, Электромонтер по ремонту и обслуживанию электрооборудования, Бригадир на участках основного производства (бр-наставник), Рубщик судовой, Рубщик судовой (без КлО), Сборщик корпусов металлических судов, Сборщик-достройщик судовой, Сборщик-достройщик судовой (2 список), Электрогазосварщик, Электросварщик на автоматических и полуавтоматических машинах, Электросварщик ручной сварки.</t>
    </r>
  </si>
  <si>
    <t>032 Цех спецконструкций и устройств: Заместитель начальника цеха (по производству), Мастер участка (производственного), Мастер участка стропальных работ, Начальник планово-распределительного бюро (ПРБ), Начальник цеха, Помощник мастера участка (производственного), Старший мастер участка (производственного), Механик цеха, Энергетик цеха, Грузчик, Машинист крана (крановщик) (муж), Машинист крана (крановщик) (жен) ,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 Слесарь-электрик по ремонту электрооборудования, Стропальщик, Электромонтер по ремонту и обслуживанию электрооборудования, Бригадир на участках основного производства (бр-наставник), Рубщик судовой, Рубщик судовой (без КлО), Сборщик корпусов металлических судов, Сборщик-достройщик судовой, Сборщик-достройщик судовой (2 список), Электрогазосварщик, Электросварщик на автоматических и полуавтоматических машинах, Электросварщик ручной сварки.</t>
  </si>
  <si>
    <r>
      <t>032 Цех спецконструкций и устройств:</t>
    </r>
    <r>
      <rPr>
        <sz val="16"/>
        <color theme="1"/>
        <rFont val="Calibri"/>
        <family val="2"/>
        <charset val="204"/>
        <scheme val="minor"/>
      </rPr>
      <t xml:space="preserve"> Механик цеха, Энергетик цеха, Кладовщик  , Комплектовщик изделий и инструмента  , Комплектовщик изделий и инструмента  ,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 Слесарь-электрик по ремонту электрооборудования, Старший кладовщик  , Сторож (вахтер)  , Уборщик производственных и служебных помещений  , Электромонтер по ремонту и обслуживанию электрооборудования, Бригадир на участках основного производства (бр-наставник), Рубщик судовой, Рубщик судовой (без КлО), Сборщик корпусов металлических судов, Сборщик-достройщик судовой, Сборщик-достройщик судовой (2 список), Электрогазосварщик, Электросварщик на автоматических и полуавтоматических машинах, Электросварщик ручной сварки.</t>
    </r>
  </si>
  <si>
    <t>032 Цех спецконструкций и устройств: Механик цеха, Энергетик цеха, Кладовщик  , Комплектовщик изделий и инструмента  , Комплектовщик изделий и инструмента  ,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 Слесарь-электрик по ремонту электрооборудования, Старший кладовщик  , Сторож (вахтер)  , Уборщик производственных и служебных помещений  , Электромонтер по ремонту и обслуживанию электрооборудования, Бригадир на участках основного производства (бр-наставник), Рубщик судовой, Рубщик судовой (без КлО), Сборщик корпусов металлических судов, Сборщик-достройщик судовой, Сборщик-достройщик судовой (2 список), Электрогазосварщик, Электросварщик на автоматических и полуавтоматических машинах, Электросварщик ручной сварки.</t>
  </si>
  <si>
    <r>
      <t>032 Цех спецконструкций и устройств:</t>
    </r>
    <r>
      <rPr>
        <sz val="16"/>
        <color theme="1"/>
        <rFont val="Calibri"/>
        <family val="2"/>
        <charset val="204"/>
        <scheme val="minor"/>
      </rPr>
      <t xml:space="preserve"> Механик цеха, Энергетик цеха.</t>
    </r>
  </si>
  <si>
    <t>032 Цех спецконструкций и устройств: Механик цеха, Энергетик цеха.</t>
  </si>
  <si>
    <r>
      <t>032 Цех спецконструкций и устройств:</t>
    </r>
    <r>
      <rPr>
        <sz val="16"/>
        <color theme="1"/>
        <rFont val="Calibri"/>
        <family val="2"/>
        <charset val="204"/>
        <scheme val="minor"/>
      </rPr>
      <t xml:space="preserve"> Механик цеха, Энергетик цеха,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t>
    </r>
  </si>
  <si>
    <t>032 Цех спецконструкций и устройств: Механик цеха, Энергетик цеха,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t>
  </si>
  <si>
    <r>
      <t>032 Цех спецконструкций и устройств:</t>
    </r>
    <r>
      <rPr>
        <sz val="16"/>
        <color theme="1"/>
        <rFont val="Calibri"/>
        <family val="2"/>
        <charset val="204"/>
        <scheme val="minor"/>
      </rPr>
      <t xml:space="preserve"> Механик цеха, Энергетик цеха,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 Слесарь-электрик по ремонту электрооборудования, Электромонтер по ремонту и обслуживанию электрооборудования.</t>
    </r>
  </si>
  <si>
    <t>032 Цех спецконструкций и устройств: Механик цеха, Энергетик цеха,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 Слесарь-электрик по ремонту электрооборудования, Электромонтер по ремонту и обслуживанию электрооборудования.</t>
  </si>
  <si>
    <r>
      <t>032 Цех спецконструкций и устройств:</t>
    </r>
    <r>
      <rPr>
        <sz val="16"/>
        <color theme="1"/>
        <rFont val="Calibri"/>
        <family val="2"/>
        <charset val="204"/>
        <scheme val="minor"/>
      </rPr>
      <t xml:space="preserve"> Машинист крана (крановщик) (муж), Машинист крана (крановщик) (жен) , Слесарь по эксплуатации и ремонту газового оборудования.</t>
    </r>
  </si>
  <si>
    <t>032 Цех спецконструкций и устройств: Машинист крана (крановщик) (муж), Машинист крана (крановщик) (жен) , Слесарь по эксплуатации и ремонту газового оборудования.</t>
  </si>
  <si>
    <r>
      <t>032 Цех спецконструкций и устройств:</t>
    </r>
    <r>
      <rPr>
        <sz val="16"/>
        <color theme="1"/>
        <rFont val="Calibri"/>
        <family val="2"/>
        <charset val="204"/>
        <scheme val="minor"/>
      </rPr>
      <t xml:space="preserve"> Бригадир на участках основного производства (бр-наставник), Рубщик судовой, Рубщик судовой (без КлО), Сборщик корпусов металлических судов, Сборщик-достройщик судовой, Сборщик-достройщик судовой (2 список), Электрогазосварщик, Электросварщик на автоматических и полуавтоматических машинах, Электросварщик ручной сварки.</t>
    </r>
  </si>
  <si>
    <t>032 Цех спецконструкций и устройств: Бригадир на участках основного производства (бр-наставник), Рубщик судовой, Рубщик судовой (без КлО), Сборщик корпусов металлических судов, Сборщик-достройщик судовой, Сборщик-достройщик судовой (2 список), Электрогазосварщик, Электросварщик на автоматических и полуавтоматических машинах, Электросварщик ручной сварки.</t>
  </si>
  <si>
    <r>
      <t>032 Цех спецконструкций и устройств:</t>
    </r>
    <r>
      <rPr>
        <sz val="16"/>
        <color theme="1"/>
        <rFont val="Calibri"/>
        <family val="2"/>
        <charset val="204"/>
        <scheme val="minor"/>
      </rPr>
      <t xml:space="preserve">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 Слесарь-электрик по ремонту электрооборудования, Электромонтер по ремонту и обслуживанию электрооборудования, Бригадир на участках основного производства (бр-наставник), Рубщик судовой, Рубщик судовой (без КлО), Сборщик корпусов металлических судов, Сборщик-достройщик судовой, Сборщик-достройщик судовой (2 список), Электрогазосварщик, Электросварщик на автоматических и полуавтоматических машинах, Электросварщик ручной сварки.</t>
    </r>
  </si>
  <si>
    <t>032 Цех спецконструкций и устройств: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 Слесарь-электрик по ремонту электрооборудования, Электромонтер по ремонту и обслуживанию электрооборудования, Бригадир на участках основного производства (бр-наставник), Рубщик судовой, Рубщик судовой (без КлО), Сборщик корпусов металлических судов, Сборщик-достройщик судовой, Сборщик-достройщик судовой (2 список), Электрогазосварщик, Электросварщик на автоматических и полуавтоматических машинах, Электросварщик ручной сварки.</t>
  </si>
  <si>
    <r>
      <t>032 Цех спецконструкций и устройств:</t>
    </r>
    <r>
      <rPr>
        <sz val="16"/>
        <color theme="1"/>
        <rFont val="Calibri"/>
        <family val="2"/>
        <charset val="204"/>
        <scheme val="minor"/>
      </rPr>
      <t xml:space="preserve"> Сборщик-достройщик судовой.</t>
    </r>
  </si>
  <si>
    <t>032 Цех спецконструкций и устройств: Сборщик-достройщик судовой.</t>
  </si>
  <si>
    <r>
      <t>032 Цех спецконструкций и устройств:</t>
    </r>
    <r>
      <rPr>
        <sz val="16"/>
        <color theme="1"/>
        <rFont val="Calibri"/>
        <family val="2"/>
        <charset val="204"/>
        <scheme val="minor"/>
      </rPr>
      <t xml:space="preserve"> Машинист крана (крановщик) (муж), Машинист крана (крановщик) (жен) ,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 Слесарь-электрик по ремонту электрооборудования, Электромонтер по ремонту и обслуживанию электрооборудования, Бригадир на участках основного производства (бр-наставник), Рубщик судовой, Рубщик судовой (без КлО), Сборщик корпусов металлических судов, Сборщик-достройщик судовой, Сборщик-достройщик судовой (2 список), Электрогазосварщик, Электросварщик на автоматических и полуавтоматических машинах, Электросварщик ручной сварки.</t>
    </r>
  </si>
  <si>
    <t>032 Цех спецконструкций и устройств: Машинист крана (крановщик) (муж), Машинист крана (крановщик) (жен) ,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 Слесарь-электрик по ремонту электрооборудования, Электромонтер по ремонту и обслуживанию электрооборудования, Бригадир на участках основного производства (бр-наставник), Рубщик судовой, Рубщик судовой (без КлО), Сборщик корпусов металлических судов, Сборщик-достройщик судовой, Сборщик-достройщик судовой (2 список), Электрогазосварщик, Электросварщик на автоматических и полуавтоматических машинах, Электросварщик ручной сварки.</t>
  </si>
  <si>
    <r>
      <t>032 Цех спецконструкций и устройств:</t>
    </r>
    <r>
      <rPr>
        <sz val="16"/>
        <color theme="1"/>
        <rFont val="Calibri"/>
        <family val="2"/>
        <charset val="204"/>
        <scheme val="minor"/>
      </rPr>
      <t xml:space="preserve"> Механик цеха, Энергетик цеха, Сборщик-достройщик судовой, Электрогазосварщик, Электросварщик на автоматических и полуавтоматических машинах, Электросварщик ручной сварки.</t>
    </r>
  </si>
  <si>
    <t>032 Цех спецконструкций и устройств: Механик цеха, Энергетик цеха, Сборщик-достройщик судовой, Электрогазосварщик, Электросварщик на автоматических и полуавтоматических машинах, Электросварщик ручной сварки.</t>
  </si>
  <si>
    <r>
      <t>032 Цех спецконструкций и устройств:</t>
    </r>
    <r>
      <rPr>
        <sz val="16"/>
        <color theme="1"/>
        <rFont val="Calibri"/>
        <family val="2"/>
        <charset val="204"/>
        <scheme val="minor"/>
      </rPr>
      <t xml:space="preserve"> Механик цеха, Энергетик цеха, Машинист крана (крановщик) (муж), Машинист крана (крановщик) (жен) ,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 Слесарь-электрик по ремонту электрооборудования.</t>
    </r>
  </si>
  <si>
    <t>032 Цех спецконструкций и устройств: Механик цеха, Энергетик цеха, Машинист крана (крановщик) (муж), Машинист крана (крановщик) (жен) ,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 Слесарь-электрик по ремонту электрооборудования.</t>
  </si>
  <si>
    <r>
      <t>032 Цех спецконструкций и устройств:</t>
    </r>
    <r>
      <rPr>
        <sz val="16"/>
        <color theme="1"/>
        <rFont val="Calibri"/>
        <family val="2"/>
        <charset val="204"/>
        <scheme val="minor"/>
      </rPr>
      <t xml:space="preserve"> Машинист крана (крановщик) (муж), Машинист крана (крановщик) (жен) .</t>
    </r>
  </si>
  <si>
    <t>032 Цех спецконструкций и устройств: Машинист крана (крановщик) (муж), Машинист крана (крановщик) (жен) .</t>
  </si>
  <si>
    <r>
      <t>032 Цех спецконструкций и устройств:</t>
    </r>
    <r>
      <rPr>
        <sz val="16"/>
        <color theme="1"/>
        <rFont val="Calibri"/>
        <family val="2"/>
        <charset val="204"/>
        <scheme val="minor"/>
      </rPr>
      <t xml:space="preserve"> Механик цеха, Энергетик цеха, Кладовщик  , Комплектовщик изделий и инструмента  , Комплектовщик изделий и инструмента  , Машинист крана (крановщик) (муж), Машинист крана (крановщик) (жен) ,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 Слесарь-электрик по ремонту электрооборудования, Старший кладовщик  , Сторож (вахтер)  , Уборщик производственных и служебных помещений  .</t>
    </r>
  </si>
  <si>
    <t>032 Цех спецконструкций и устройств: Механик цеха, Энергетик цеха, Кладовщик  , Комплектовщик изделий и инструмента  , Комплектовщик изделий и инструмента  , Машинист крана (крановщик) (муж), Машинист крана (крановщик) (жен) ,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 Слесарь-электрик по ремонту электрооборудования, Старший кладовщик  , Сторож (вахтер)  , Уборщик производственных и служебных помещений  .</t>
  </si>
  <si>
    <r>
      <t>032 Цех спецконструкций и устройств:</t>
    </r>
    <r>
      <rPr>
        <sz val="16"/>
        <color theme="1"/>
        <rFont val="Calibri"/>
        <family val="2"/>
        <charset val="204"/>
        <scheme val="minor"/>
      </rPr>
      <t xml:space="preserve"> Машинист крана (крановщик) (муж), Машинист крана (крановщик) (жен) , Слесарь-электрик по ремонту электрооборудования, Электромонтер по ремонту и обслуживанию электрооборудования.</t>
    </r>
  </si>
  <si>
    <t>032 Цех спецконструкций и устройств: Машинист крана (крановщик) (муж), Машинист крана (крановщик) (жен) , Слесарь-электрик по ремонту электрооборудования, Электромонтер по ремонту и обслуживанию электрооборудования.</t>
  </si>
  <si>
    <r>
      <t>032 Цех спецконструкций и устройств:</t>
    </r>
    <r>
      <rPr>
        <sz val="16"/>
        <color theme="1"/>
        <rFont val="Calibri"/>
        <family val="2"/>
        <charset val="204"/>
        <scheme val="minor"/>
      </rPr>
      <t xml:space="preserve"> Машинист крана (крановщик) (муж), Машинист крана (крановщик) (жен) ,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t>
    </r>
  </si>
  <si>
    <t>032 Цех спецконструкций и устройств: Машинист крана (крановщик) (муж), Машинист крана (крановщик) (жен) ,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t>
  </si>
  <si>
    <r>
      <t>032 Цех спецконструкций и устройств:</t>
    </r>
    <r>
      <rPr>
        <sz val="16"/>
        <color theme="1"/>
        <rFont val="Calibri"/>
        <family val="2"/>
        <charset val="204"/>
        <scheme val="minor"/>
      </rPr>
      <t xml:space="preserve">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 Слесарь-электрик по ремонту электрооборудования, Электромонтер по ремонту и обслуживанию электрооборудования.</t>
    </r>
  </si>
  <si>
    <t>032 Цех спецконструкций и устройств: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 Слесарь-электрик по ремонту электрооборудования, Электромонтер по ремонту и обслуживанию электрооборудования.</t>
  </si>
  <si>
    <r>
      <t>032 Цех спецконструкций и устройств:</t>
    </r>
    <r>
      <rPr>
        <sz val="16"/>
        <color theme="1"/>
        <rFont val="Calibri"/>
        <family val="2"/>
        <charset val="204"/>
        <scheme val="minor"/>
      </rPr>
      <t xml:space="preserve"> Слесарь по эксплуатации и ремонту газового оборудования.</t>
    </r>
  </si>
  <si>
    <t>032 Цех спецконструкций и устройств: Слесарь по эксплуатации и ремонту газового оборудования.</t>
  </si>
  <si>
    <r>
      <t>032 Цех спецконструкций и устройств:</t>
    </r>
    <r>
      <rPr>
        <sz val="16"/>
        <color theme="1"/>
        <rFont val="Calibri"/>
        <family val="2"/>
        <charset val="204"/>
        <scheme val="minor"/>
      </rPr>
      <t xml:space="preserve">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t>
    </r>
  </si>
  <si>
    <t>032 Цех спецконструкций и устройств: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t>
  </si>
  <si>
    <r>
      <t>032 Цех спецконструкций и устройств:</t>
    </r>
    <r>
      <rPr>
        <sz val="16"/>
        <color theme="1"/>
        <rFont val="Calibri"/>
        <family val="2"/>
        <charset val="204"/>
        <scheme val="minor"/>
      </rPr>
      <t xml:space="preserve"> Механик цеха, Энергетик цеха, Машинист крана (крановщик) (муж), Машинист крана (крановщик) (жен) , Бригадир на участках основного производства (бр-наставник), Рубщик судовой, Рубщик судовой (без КлО), Сборщик корпусов металлических судов, Сборщик-достройщик судовой, Сборщик-достройщик судовой (2 список), Электрогазосварщик, Электросварщик на автоматических и полуавтоматических машинах, Электросварщик ручной сварки.</t>
    </r>
  </si>
  <si>
    <t>032 Цех спецконструкций и устройств: Механик цеха, Энергетик цеха, Машинист крана (крановщик) (муж), Машинист крана (крановщик) (жен) , Бригадир на участках основного производства (бр-наставник), Рубщик судовой, Рубщик судовой (без КлО), Сборщик корпусов металлических судов, Сборщик-достройщик судовой, Сборщик-достройщик судовой (2 список), Электрогазосварщик, Электросварщик на автоматических и полуавтоматических машинах, Электросварщик ручной сварки.</t>
  </si>
  <si>
    <r>
      <t>032 Цех спецконструкций и устройств:</t>
    </r>
    <r>
      <rPr>
        <sz val="16"/>
        <color theme="1"/>
        <rFont val="Calibri"/>
        <family val="2"/>
        <charset val="204"/>
        <scheme val="minor"/>
      </rPr>
      <t xml:space="preserve"> Механик цеха, Энергетик цеха, Механик цеха, Энергетик цеха, Машинист крана (крановщик) (муж), Машинист крана (крановщик) (жен) , Бригадир на участках основного производства (бр-наставник), Рубщик судовой, Рубщик судовой (без КлО), Сборщик корпусов металлических судов, Сборщик-достройщик судовой, Сборщик-достройщик судовой (2 список), Электрогазосварщик, Электросварщик на автоматических и полуавтоматических машинах, Электросварщик ручной сварки.</t>
    </r>
  </si>
  <si>
    <t>032 Цех спецконструкций и устройств: Механик цеха, Энергетик цеха, Механик цеха, Энергетик цеха, Машинист крана (крановщик) (муж), Машинист крана (крановщик) (жен) , Бригадир на участках основного производства (бр-наставник), Рубщик судовой, Рубщик судовой (без КлО), Сборщик корпусов металлических судов, Сборщик-достройщик судовой, Сборщик-достройщик судовой (2 список), Электрогазосварщик, Электросварщик на автоматических и полуавтоматических машинах, Электросварщик ручной сварки.</t>
  </si>
  <si>
    <r>
      <t>032 Цех спецконструкций и устройств:</t>
    </r>
    <r>
      <rPr>
        <sz val="16"/>
        <color theme="1"/>
        <rFont val="Calibri"/>
        <family val="2"/>
        <charset val="204"/>
        <scheme val="minor"/>
      </rPr>
      <t xml:space="preserve"> Энергетик цеха.</t>
    </r>
  </si>
  <si>
    <t>032 Цех спецконструкций и устройств: Энергетик цеха.</t>
  </si>
  <si>
    <r>
      <t>032 Цех спецконструкций и устройств:</t>
    </r>
    <r>
      <rPr>
        <sz val="16"/>
        <color theme="1"/>
        <rFont val="Calibri"/>
        <family val="2"/>
        <charset val="204"/>
        <scheme val="minor"/>
      </rPr>
      <t xml:space="preserve"> Механик цеха, Энергетик цеха, Бригадир на участках основного производства (бр-наставник), Рубщик судовой, Рубщик судовой (без КлО), Сборщик корпусов металлических судов, Сборщик-достройщик судовой, Сборщик-достройщик судовой (2 список), Электрогазосварщик, Электросварщик на автоматических и полуавтоматических машинах, Электросварщик ручной сварки.</t>
    </r>
  </si>
  <si>
    <t>032 Цех спецконструкций и устройств: Механик цеха, Энергетик цеха, Бригадир на участках основного производства (бр-наставник), Рубщик судовой, Рубщик судовой (без КлО), Сборщик корпусов металлических судов, Сборщик-достройщик судовой, Сборщик-достройщик судовой (2 список), Электрогазосварщик, Электросварщик на автоматических и полуавтоматических машинах, Электросварщик ручной сварки.</t>
  </si>
  <si>
    <r>
      <t>032 Цех спецконструкций и устройств:</t>
    </r>
    <r>
      <rPr>
        <sz val="16"/>
        <color theme="1"/>
        <rFont val="Calibri"/>
        <family val="2"/>
        <charset val="204"/>
        <scheme val="minor"/>
      </rPr>
      <t xml:space="preserve"> Машинист крана (крановщик) (муж), Машинист крана (крановщик) (жен) ,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 Слесарь-электрик по ремонту электрооборудования, Электромонтер по ремонту и обслуживанию электрооборудования.</t>
    </r>
  </si>
  <si>
    <t>032 Цех спецконструкций и устройств: Машинист крана (крановщик) (муж), Машинист крана (крановщик) (жен) , Слесарь по ремонту и обслуживанию перегрузочных машин  , Слесарь по эксплуатации и ремонту газового оборудования, Слесарь-инструментальщик , Слесарь-сантехник  , Слесарь-электрик по ремонту электрооборудования, Электромонтер по ремонту и обслуживанию электрооборудования.</t>
  </si>
  <si>
    <r>
      <t>032 Цех спецконструкций и устройств:</t>
    </r>
    <r>
      <rPr>
        <sz val="16"/>
        <color theme="1"/>
        <rFont val="Calibri"/>
        <family val="2"/>
        <charset val="204"/>
        <scheme val="minor"/>
      </rPr>
      <t xml:space="preserve"> Водитель электро- и автотележки 3 разряд.</t>
    </r>
  </si>
  <si>
    <t>032 Цех спецконструкций и устройств: Водитель электро- и автотележки 3 разряд.</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</si>
  <si>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бюро технологической подготовки производства (БТПП), Начальник дока (докмейстер), Начальник планово-распределительного бюро (ПРБ),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Ведущий инженер по подготовке производства, Ведущий инженер-технолог, Инженер по подготовке производства 1 кат, Инженер-технолог 1 кат, Инженер-технолог 2 кат, Энергетик цеха, Энергетик цеха (стапельно-докового участка), Архивариус , Делопроизводитель, Грузчик 2 разряд К-3 1, Кладовщик 2 разряд, Комплектовщик изделий и инструмента (4 разряд), Машинист крана (крановщик) 5 разряд (жен) К-3 1 т с 333, Машинист крана (крановщик) 6 разряд (жен) К-3 1   т с 333, Машинист сухих доковых установок 5 разряд, Намотчик проволоки и тросов (3 разряд), Подсобный рабочий (2 разряд) по уборке территории, Подсобный рабочий (по уборке заказов) 2 разряд, Слесарь по ремонту и обслуживанию систем вентиляции и кондиционирования (5 разряд), Слесарь по эксплуатации и ремонту газового оборудования (5 разряд), Слесарь-инструментальщик (5 разряд) К-3 1, Слесарь-ремонтник (6 разряд), Слесарь-сантехник (5 разряд), Старший кладовщик (3 разряд), Сторож (вахтер) 2 разряд, Стропальщик  3  разряда  К-3 1 т с  333, Стропальщик  4  разряда  К-3 1  т с  333, Стропальщик (в доке) 6 разряда  К-3 1  т с  333, Стропальщик 6 разряда   К-3 1  т с  333, Уборщик производственных и служебных помещений (2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</si>
  <si>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дока (докмейстер),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Энергетик цеха, Энергетик цеха (стапельно-докового участка), Машинист крана (крановщик) 5 разряд (жен) К-3 1 т с 333, Машинист крана (крановщик) 6 разряд (жен) К-3 1   т с 333, Машинист сухих доковых установок 5 разряд, Подсобный рабочий (по уборке заказов) 2 разряд, Слесарь по ремонту и обслуживанию систем вентиляции и кондиционирования (5 разряд), Стропальщик  3  разряда  К-3 1 т с  333, Стропальщик  4  разряда  К-3 1  т с  333, Стропальщик (в доке) 6 разряда  К-3 1  т с  333, Стропальщик 6 разряда   К-3 1  т с  333,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</si>
  <si>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бюро технологической подготовки производства (БТПП), Начальник дока (докмейстер),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Ведущий инженер-технолог, Инженер-технолог 1 кат, Инженер-технолог 2 кат, Энергетик цеха, Энергетик цеха (стапельно-докового участка), Машинист крана (крановщик) 5 разряд (жен) К-3 1 т с 333, Машинист крана (крановщик) 6 разряд (жен) К-3 1   т с 333, Машинист сухих доковых установок 5 разряд, Подсобный рабочий (по уборке заказов) 2 разряд, Слесарь по ремонту и обслуживанию систем вентиляции и кондиционирования (5 разряд), Стропальщик  3  разряда  К-3 1 т с  333, Стропальщик  4  разряда  К-3 1  т с  333, Стропальщик (в доке) 6 разряда  К-3 1  т с  333, Стропальщик 6 разряда   К-3 1  т с  333,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</si>
  <si>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Мастер участка (производственного), Мастер участка стропальных работ, Мастер участка стропальных работ дока, Начальник дока (докмейстер), Помощник мастера участка (производственного), Сменный мастер участка стропальных работ, Старший мастер участка (производственного), Энергетик цеха, Энергетик цеха (стапельно-докового участка), Машинист сухих доковых установок 5 разряд, Намотчик проволоки и тросов (3 разряд), Подсобный рабочий (2 разряд) по уборке территории, Подсобный рабочий (по уборке заказов) 2 разряд, Слесарь по ремонту и обслуживанию систем вентиляции и кондиционирования (5 разряд), Слесарь по эксплуатации и ремонту газового оборудования (5 разряд), Слесарь-инструментальщик (5 разряд) К-3 1, Слесарь-ремонтник (6 разряд), Слесарь-сантехник (5 разряд), Стропальщик  3  разряда  К-3 1 т с  333, Стропальщик  4  разряда  К-3 1  т с  333, Стропальщик (в доке) 6 разряда  К-3 1  т с  333, Стропальщик 6 разряда   К-3 1  т с  333, Уборщик производственных и служебных помещений (2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</si>
  <si>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Намотчик проволоки и тросов (3 разряд), Слесарь-инструментальщик (5 разряд) К-3 1, Слесарь-ремонтник (6 разряд), Стропальщик  3  разряда  К-3 1 т с  333, Стропальщик  4  разряда  К-3 1  т с  333, Стропальщик (в доке) 6 разряда  К-3 1  т с  333, Стропальщик 6 разряда   К-3 1  т с  333.</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</si>
  <si>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бюро технологической подготовки производства (БТПП), Начальник дока (докмейстер),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Ведущий инженер-технолог, Инженер-технолог 1 кат, Инженер-технолог 2 кат, Энергетик цеха, Энергетик цеха (стапельно-докового участка), Машинист сухих доковых установок 5 разряд, Подсобный рабочий (по уборке заказов) 2 разряд, Слесарь по ремонту и обслуживанию систем вентиляции и кондиционирования (5 разряд), Стропальщик  3  разряда  К-3 1 т с  333, Стропальщик  4  разряда  К-3 1  т с  333, Стропальщик (в доке) 6 разряда  К-3 1  т с  333, Стропальщик 6 разряда   К-3 1  т с  333,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</si>
  <si>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бюро технологической подготовки производства (БТПП), Начальник дока (докмейстер), Начальник планово-распределительного бюро (ПРБ),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Ведущий инженер по подготовке производства, Ведущий инженер-технолог, Инженер по подготовке производства 1 кат, Инженер-технолог 1 кат, Инженер-технолог 2 кат, Энергетик цеха, Энергетик цеха (стапельно-докового участка), Машинист сухих доковых установок 5 разряд, Намотчик проволоки и тросов (3 разряд), Подсобный рабочий (2 разряд) по уборке территории, Подсобный рабочий (по уборке заказов) 2 разряд, Слесарь по ремонту и обслуживанию систем вентиляции и кондиционирования (5 разряд), Слесарь по эксплуатации и ремонту газового оборудования (5 разряд), Слесарь-инструментальщик (5 разряд) К-3 1, Слесарь-ремонтник (6 разряд), Слесарь-сантехник (5 разряд), Стропальщик  3  разряда  К-3 1 т с  333, Стропальщик  4  разряда  К-3 1  т с  333, Стропальщик (в доке) 6 разряда  К-3 1  т с  333, Стропальщик 6 разряда   К-3 1  т с  333,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</si>
  <si>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Машинист крана (крановщик) 5 разряд (жен) К-3 1 т с 333, Машинист крана (крановщик) 6 разряд (жен) К-3 1   т с 333, Машинист сухих доковых установок 5 разряд, Намотчик проволоки и тросов (3 разряд), Подсобный рабочий (по уборке заказов) 2 разряд, Слесарь по ремонту и обслуживанию систем вентиляции и кондиционирования (5 разряд), Слесарь-инструментальщик (5 разряд) К-3 1, Слесарь-ремонтник (6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</si>
  <si>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дока (докмейстер), Начальник планово-распределительного бюро (ПРБ),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Энергетик цеха, Энергетик цеха (стапельно-докового участка), Машинист крана (крановщик) 5 разряд (жен) К-3 1 т с 333, Машинист крана (крановщик) 6 разряд (жен) К-3 1   т с 333, Машинист сухих доковых установок 5 разряд, Намотчик проволоки и тросов (3 разряд), Слесарь по ремонту и обслуживанию систем вентиляции и кондиционирования (5 разряд), Слесарь-инструментальщик (5 разряд) К-3 1, Слесарь-ремонтник (6 разряд), Стропальщик  3  разряда  К-3 1 т с  333, Стропальщик  4  разряда  К-3 1  т с  333, Стропальщик (в доке) 6 разряда  К-3 1  т с  333, Стропальщик 6 разряда   К-3 1  т с  333,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</si>
  <si>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производству), Заместитель начальника цеха (по производству) БКЦ2, Мастер участка (производственного), Мастер участка стропальных работ, Мастер участка стропальных работ дока, Начальник дока (докмейстер),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Энергетик цеха, Энергетик цеха (стапельно-докового участка), Машинист крана (крановщик) 5 разряд (жен) К-3 1 т с 333, Машинист крана (крановщик) 6 разряд (жен) К-3 1   т с 333, Машинист сухих доковых установок 5 разряд, Намотчик проволоки и тросов (3 разряд), Слесарь по ремонту и обслуживанию систем вентиляции и кондиционирования (5 разряд), Слесарь-инструментальщик (5 разряд) К-3 1, Слесарь-ремонтник (6 разряд), Стропальщик  3  разряда  К-3 1 т с  333, Стропальщик  4  разряда  К-3 1  т с  333, Стропальщик (в доке) 6 разряда  К-3 1  т с  333, Стропальщик 6 разряда   К-3 1  т с  333,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</si>
  <si>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производству), Заместитель начальника цеха (по производству) БКЦ2, Мастер участка (производственного), Мастер участка стропальных работ, Мастер участка стропальных работ дока, Начальник дока (докмейстер),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Энергетик цеха, Энергетик цеха (стапельно-докового участка), Подсобный рабочий (по уборке заказов) 2 разряд, Слесарь по эксплуатации и ремонту газового оборудования (5 разряд), Слесарь-инструментальщик (5 разряд) К-3 1, Слесарь-ремонтник (6 разряд), Слесарь-сантехник (5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</si>
  <si>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(производственного), Мастер участка стропальных работ, Мастер участка стропальных работ дока, Начальник дока (докмейстер),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Энергетик цеха, Энергетик цеха (стапельно-докового участка), Машинист сухих доковых установок 5 разряд, Подсобный рабочий (по уборке заказов) 2 разряд, Слесарь по ремонту и обслуживанию систем вентиляции и кондиционирования (5 разряд), Слесарь по эксплуатации и ремонту газового оборудования (5 разряд), Слесарь-инструментальщик (5 разряд) К-3 1, Слесарь-ремонтник (6 разряд), Стропальщик  3  разряда  К-3 1 т с  333, Стропальщик  4  разряда  К-3 1  т с  333, Стропальщик (в доке) 6 разряда  К-3 1  т с  333, Стропальщик 6 разряда   К-3 1  т с  333,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</si>
  <si>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дока (докмейстер), Помощник мастера участка (производственного), Сменный мастер участка стропальных работ, Старший мастер участка (производственного), Машинист сухих доковых установок 5 разряд, Намотчик проволоки и тросов (3 разряд), Слесарь по ремонту и обслуживанию систем вентиляции и кондиционирования (5 разряд), Слесарь по эксплуатации и ремонту газового оборудования (5 разряд), Слесарь-инструментальщик (5 разряд) К-3 1, Слесарь-ремонтник (6 разряд), Слесарь-сантехник (5 разряд), Стропальщик  3  разряда  К-3 1 т с  333, Стропальщик  4  разряда  К-3 1  т с  333, Стропальщик (в доке) 6 разряда  К-3 1  т с  333, Стропальщик 6 разряда   К-3 1  т с  333,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</si>
  <si>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Мастер участка (производственного), Помощник мастера участка (производственного), Старший мастер участка (производственного), Слесарь-инструментальщик (5 разряд) К-3 1, Слесарь-ремонтник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</si>
  <si>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(производственного), Мастер участка стропальных работ, Мастер участка стропальных работ дока, Начальник бюро технологической подготовки производства (БТПП), Начальник дока (докмейстер), Начальник планово-распределительного бюро (ПРБ),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Ведущий инженер по подготовке производства, Ведущий инженер-технолог, Инженер по подготовке производства 1 кат, Инженер-технолог 1 кат, Инженер-технолог 2 кат, Энергетик цеха, Энергетик цеха (стапельно-докового участка), Грузчик 2 разряд К-3 1, Комплектовщик изделий и инструмента (4 разряд), Машинист крана (крановщик) 5 разряд (жен) К-3 1 т с 333, Машинист крана (крановщик) 6 разряд (жен) К-3 1   т с 333, Машинист сухих доковых установок 5 разряд, Подсобный рабочий (2 разряд) по уборке территории, Подсобный рабочий (по уборке заказов) 2 разряд, Слесарь по ремонту и обслуживанию систем вентиляции и кондиционирования (5 разряд), Слесарь по эксплуатации и ремонту газового оборудования (5 разряд), Слесарь-инструментальщик (5 разряд) К-3 1, Слесарь-ремонтник (6 разряд), Слесарь-сантехник (5 разряд), Стропальщик  3  разряда  К-3 1 т с  333, Стропальщик  4  разряда  К-3 1  т с  333, Стропальщик (в доке) 6 разряда  К-3 1  т с  333, Стропальщик 6 разряда   К-3 1  т с  333,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</si>
  <si>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дока (докмейстер),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Комплектовщик изделий и инструмента (4 разряд), Машинист крана (крановщик) 5 разряд (жен) К-3 1 т с 333, Машинист крана (крановщик) 6 разряд (жен) К-3 1   т с 333, Машинист сухих доковых установок 5 разряд, Намотчик проволоки и тросов (3 разряд), Слесарь по ремонту и обслуживанию систем вентиляции и кондиционирования (5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</si>
  <si>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бюро технологической подготовки производства (БТПП), Начальник дока (докмейстер), Начальник планово-распределительного бюро (ПРБ),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Ведущий инженер по подготовке производства, Ведущий инженер-технолог, Инженер по подготовке производства 1 кат, Инженер-технолог 1 кат, Инженер-технолог 2 кат, Энергетик цеха, Энергетик цеха (стапельно-докового участка), Комплектовщик изделий и инструмента (4 разряд), Машинист сухих доковых установок 5 разряд, Подсобный рабочий (по уборке заказов) 2 разряд, Слесарь по ремонту и обслуживанию систем вентиляции и кондиционирования (5 разряд), Слесарь-инструментальщик (5 разряд) К-3 1, Слесарь-ремонтник (6 разряд), Слесарь-сантехник (5 разряд), Сторож (вахтер) 2 разряд, Стропальщик  3  разряда  К-3 1 т с  333, Стропальщик  4  разряда  К-3 1  т с  333, Стропальщик (в доке) 6 разряда  К-3 1  т с  333, Стропальщик 6 разряда   К-3 1  т с  333,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</si>
  <si>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Начальник бюро технологической подготовки производства (БТПП), Начальник дока (докмейстер), Начальник планово-распределительного бюро (ПРБ), Начальник цеха, Первый заместитель начальника цеха, Помощник мастера участка (производственного), Старший мастер участка (производственного), Ведущий инженер по подготовке производства, Ведущий инженер-технолог, Инженер по подготовке производства 1 кат, Инженер-технолог 1 кат, Инженер-технолог 2 кат, Энергетик цеха, Энергетик цеха (стапельно-докового участка), Архивариус , Делопроизводитель, Грузчик 2 разряд К-3 1, Кладовщик 2 разряд, Комплектовщик изделий и инструмента (4 разряд), Намотчик проволоки и тросов (3 разряд), Подсобный рабочий (по уборке заказов) 2 разряд, Слесарь по эксплуатации и ремонту газового оборудования (5 разряд), Слесарь-инструментальщик (5 разряд) К-3 1, Слесарь-ремонтник (6 разряд), Слесарь-сантехник (5 разряд), Старший кладовщик (3 разряд), Стропальщик  3  разряда  К-3 1 т с  333, Стропальщик  4  разряда  К-3 1  т с  333, Стропальщик (в доке) 6 разряда  К-3 1  т с  333, Стропальщик 6 разряда   К-3 1  т с  333, Уборщик производственных и служебных помещений (2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</si>
  <si>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Мастер участка (производственного), Помощник мастера участка (производственного), Старший мастер участка (производственного), Слесарь-инструментальщик (5 разряд) К-3 1, Слесарь-ремонтник (6 разряд).</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</si>
  <si>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дока (докмейстер),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Энергетик цеха, Энергетик цеха (стапельно-докового участка), Машинист крана (крановщик) 5 разряд (жен) К-3 1 т с 333, Машинист крана (крановщик) 6 разряд (жен) К-3 1   т с 333, Машинист сухих доковых установок 5 разряд, Намотчик проволоки и тросов (3 разряд), Подсобный рабочий (по уборке заказов) 2 разряд, Слесарь по ремонту и обслуживанию систем вентиляции и кондиционирования (5 разряд), Стропальщик  3  разряда  К-3 1 т с  333, Стропальщик  4  разряда  К-3 1  т с  333, Стропальщик (в доке) 6 разряда  К-3 1  т с  333, Стропальщик 6 разряда   К-3 1  т с  333,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</si>
  <si>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бюро технологической подготовки производства (БТПП), Начальник дока (докмейстер), Начальник планово-распределительного бюро (ПРБ),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Ведущий инженер по подготовке производства, Ведущий инженер-технолог, Инженер по подготовке производства 1 кат, Инженер-технолог 1 кат, Инженер-технолог 2 кат, Энергетик цеха, Энергетик цеха (стапельно-докового участка), Архивариус , Делопроизводитель, Грузчик 2 разряд К-3 1, Кладовщик 2 разряд, Комплектовщик изделий и инструмента (4 разряд), Машинист крана (крановщик) 5 разряд (жен) К-3 1 т с 333, Машинист крана (крановщик) 6 разряд (жен) К-3 1   т с 333, Машинист сухих доковых установок 5 разряд, Намотчик проволоки и тросов (3 разряд), Подсобный рабочий (по уборке заказов) 2 разряд, Слесарь по ремонту и обслуживанию систем вентиляции и кондиционирования (5 разряд), Слесарь по эксплуатации и ремонту газового оборудования (5 разряд), Слесарь-инструментальщик (5 разряд) К-3 1, Слесарь-ремонтник (6 разряд), Слесарь-сантехник (5 разряд), Старший кладовщик (3 разряд), Сторож (вахтер) 2 разряд, Стропальщик  3  разряда  К-3 1 т с  333, Стропальщик  4  разряда  К-3 1  т с  333, Стропальщик (в доке) 6 разряда  К-3 1  т с  333, Стропальщик 6 разряда   К-3 1  т с  333, Уборщик производственных и служебных помещений (2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</si>
  <si>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производству), Заместитель начальника цеха (по производству) БКЦ2, Мастер участка (производственного), Начальник цеха, Первый заместитель начальника цеха, Помощник мастера участка (производственного), Старший мастер участка (производственного), Энергетик цеха, Энергетик цеха (стапельно-докового участка),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</si>
  <si>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производству), Заместитель начальника цеха (по производству) БКЦ2, Мастер участка (производственного), Начальник цеха, Первый заместитель начальника цеха, Помощник мастера участка (производственного), Старший мастер участка (производственного), Слесарь по эксплуатации и ремонту газового оборудования (5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</si>
  <si>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бюро технологической подготовки производства (БТПП), Начальник дока (докмейстер),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Ведущий инженер-технолог, Инженер-технолог 1 кат, Инженер-технолог 2 кат, Энергетик цеха, Энергетик цеха (стапельно-докового участка), Грузчик 2 разряд К-3 1, Кладовщик 2 разряд, Комплектовщик изделий и инструмента (4 разряд), Подсобный рабочий (2 разряд) по уборке территории, Подсобный рабочий (по уборке заказов) 2 разряд, Слесарь по ремонту и обслуживанию систем вентиляции и кондиционирования (5 разряд), Старший кладовщик (3 разряд), Стропальщик  3  разряда  К-3 1 т с  333, Стропальщик  4  разряда  К-3 1  т с  333, Стропальщик (в доке) 6 разряда  К-3 1  т с  333, Стропальщик 6 разряда   К-3 1  т с  333,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</si>
  <si>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Мастер участка (производственного), Помощник мастера участка (производственного), Старший мастер участка (производственного), Стропальщик  3  разряда  К-3 1 т с  333, Стропальщик  4  разряда  К-3 1  т с  333, Стропальщик (в доке) 6 разряда  К-3 1  т с  333, Стропальщик 6 разряда   К-3 1  т с  333,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</si>
  <si>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Энергетик цеха, Энергетик цеха (стапельно-докового участка), Машинист крана (крановщик) 5 разряд (жен) К-3 1 т с 333, Машинист крана (крановщик) 6 разряд (жен) К-3 1   т с 333, Подсобный рабочий (по уборке заказов) 2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</si>
  <si>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Начальник дока (докмейстер), Начальник цеха, Первый заместитель начальника цеха, Помощник мастера участка (производственного), Старший мастер участка (производственного), Энергетик цеха, Энергетик цеха (стапельно-докового участка), Подсобный рабочий (по уборке заказов) 2 разряд, Слесарь по ремонту и обслуживанию систем вентиляции и кондиционирования (5 разряд), Стропальщик  3  разряда  К-3 1 т с  333, Стропальщик  4  разряда  К-3 1  т с  333, Стропальщик (в доке) 6 разряда  К-3 1  т с  333, Стропальщик 6 разряда   К-3 1  т с  333,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</si>
  <si>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подготовке  производства).</t>
  </si>
  <si>
    <t>033 Сборочно-сварочный цех: Заместитель начальника цеха (по подготовке  производства), Мастер участка (вспомогательного) по уборке заказов, Мастер участка (производственного), Мастер участка стропальных работ, Помощник мастера участка (производственного), Сменный мастер участка стропальных работ, Старший мастер участка (производственного), Энергетик цеха, Энергетик цеха (стапельно-докового участка), Архивариус , Делопроизводитель, Грузчик 2 разряд К-3 1, Кладовщик 2 разряд, Комплектовщик изделий и инструмента (4 разряд), Машинист крана (крановщик) 5 разряд (жен) К-3 1 т с 333, Машинист крана (крановщик) 6 разряд (жен) К-3 1   т с 333, Машинист сухих доковых установок 5 разряд, Намотчик проволоки и тросов (3 разряд), Подсобный рабочий (по уборке заказов) 2 разряд, Слесарь по ремонту и обслуживанию систем вентиляции и кондиционирования (5 разряд), Слесарь по эксплуатации и ремонту газового оборудования (5 разряд), Слесарь-инструментальщик (5 разряд) К-3 1, Слесарь-ремонтник (6 разряд), Слесарь-сантехник (5 разряд), Старший кладовщик (3 разряд), Сторож (вахтер) 2 разряд, Стропальщик  3  разряда  К-3 1 т с  333, Стропальщик  4  разряда  К-3 1  т с  333, Стропальщик (в доке) 6 разряда  К-3 1  т с  333, Стропальщик 6 разряда   К-3 1  т с  333, Уборщик производственных и служебных помещений (2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</si>
  <si>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Начальник цеха, Первый заместитель начальника цеха, Помощник мастера участка (производственного), Старший мастер участка (производственного), Грузчик 2 разряд К-3 1, Машинист сухих доковых установок 5 разряд, Подсобный рабочий (по уборке заказов) 2 разряд, Слесарь по ремонту и обслуживанию систем вентиляции и кондиционирования (5 разряд), Слесарь-сантехник (5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</si>
  <si>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Начальник цеха, Первый заместитель начальника цеха, Помощник мастера участка (производственного), Старший мастер участка (производственного), Энергетик цеха, Энергетик цеха (стапельно-докового участка), Грузчик 2 разряд К-3 1, Машинист сухих доковых установок 5 разряд, Подсобный рабочий (по уборке заказов) 2 разряд, Слесарь по ремонту и обслуживанию систем вентиляции и кондиционирования (5 разряд), Слесарь-сантехник (5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</si>
  <si>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Начальник дока (докмейстер), Энергетик цеха, Энергетик цеха (стапельно-докового участка), Машинист сухих доковых установок 5 разряд, Слесарь-сантехник (5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t>
  </si>
  <si>
    <t>033 Сборочно-сварочный цех: Грузчик 2 разряд К-3 1, Машинист крана (крановщик) 5 разряд (жен) К-3 1 т с 333, Машинист крана (крановщик) 6 разряд (жен) К-3 1   т с 333, Слесарь-инструментальщик (5 разряд) К-3 1, Слесарь-ремонтник (6 разряд), Слесарь-сантехник (5 разряд), Уборщик производственных и служебных помещений (2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</si>
  <si>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Начальник цеха, Первый заместитель начальника цеха, Помощник мастера участка (производственного), Старший мастер участка (производственного), Кладовщик 2 разряд, Машинист крана (крановщик) 5 разряд (жен) К-3 1 т с 333, Машинист крана (крановщик) 6 разряд (жен) К-3 1   т с 333, Подсобный рабочий (по уборке заказов) 2 разряд, Слесарь по эксплуатации и ремонту газового оборудования (5 разряд), Слесарь-инструментальщик (5 разряд) К-3 1, Слесарь-ремонтник (6 разряд), Слесарь-сантехник (5 разряд), Старший кладовщик (3 разряд), Уборщик производственных и служебных помещений (2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</si>
  <si>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Энергетик цеха, Энергетик цеха (стапельно-докового участка), Кладовщик 2 разряд, Комплектовщик изделий и инструмента (4 разряд), Машинист крана (крановщик) 5 разряд (жен) К-3 1 т с 333, Машинист крана (крановщик) 6 разряд (жен) К-3 1   т с 333, Машинист сухих доковых установок 5 разряд, Намотчик проволоки и тросов (3 разряд), Подсобный рабочий (2 разряд) по уборке территории, Подсобный рабочий (по уборке заказов) 2 разряд, Слесарь по ремонту и обслуживанию систем вентиляции и кондиционирования (5 разряд), Слесарь по эксплуатации и ремонту газового оборудования (5 разряд), Слесарь-инструментальщик (5 разряд) К-3 1, Слесарь-ремонтник (6 разряд), Слесарь-сантехник (5 разряд), Старший кладовщик (3 разряд), Стропальщик  3  разряда  К-3 1 т с  333, Стропальщик  4  разряда  К-3 1  т с  333, Стропальщик (в доке) 6 разряда  К-3 1  т с  333, Стропальщик 6 разряда   К-3 1  т с  333, Уборщик производственных и служебных помещений (2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</si>
  <si>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Слесарь по эксплуатации и ремонту газового оборудования (5 разряд), Слесарь-сантехник (5 разряд).</t>
  </si>
  <si>
    <t>033 Сборочно-сварочный цех: Кладовщик 2 разряд, Комплектовщик изделий и инструмента (4 разряд), Машинист сухих доковых установок 5 разряд, Намотчик проволоки и тросов (3 разряд), Слесарь-инструментальщик (5 разряд) К-3 1, Слесарь-ремонтник (6 разряд), Старший кладовщик (3 разряд), Стропальщик  3  разряда  К-3 1 т с  333, Стропальщик  4  разряда  К-3 1  т с  333, Стропальщик (в доке) 6 разряда  К-3 1  т с  333, Стропальщик 6 разряда   К-3 1  т с  333,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</si>
  <si>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Слесарь-инструментальщик (5 разряд) К-3 1, Слесарь-ремонтник (6 разряд), Слесарь-сантехник (5 разряд), Уборщик производственных и служебных помещений (2 разряд).</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</si>
  <si>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дока (докмейстер),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Энергетик цеха, Энергетик цеха (стапельно-докового участка), Подсобный рабочий (по уборке заказов) 2 разряд, Слесарь по ремонту и обслуживанию систем вентиляции и кондиционирования (5 разряд), Слесарь по эксплуатации и ремонту газового оборудования (5 разряд), Слесарь-инструментальщик (5 разряд) К-3 1, Слесарь-ремонтник (6 разряд), Стропальщик  3  разряда  К-3 1 т с  333, Стропальщик  4  разряда  К-3 1  т с  333, Стропальщик (в доке) 6 разряда  К-3 1  т с  333, Стропальщик 6 разряда   К-3 1  т с  333,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</si>
  <si>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производству), Заместитель начальника цеха (по производству) БКЦ2, Мастер участка (производственного), Начальник цеха, Первый заместитель начальника цеха, Помощник мастера участка (производственного), Старший мастер участка (производственного), Машинист сухих доковых установок 5 разряд, Слесарь по эксплуатации и ремонту газового оборудования (5 разряд), Слесарь-инструментальщик (5 разряд) К-3 1, Слесарь-ремонтник (6 разряд).</t>
  </si>
  <si>
    <t>033 Сборочно-сварочный цех: Мастер участка стропальных работ, Мастер участка стропальных работ дока, Сменный мастер участка стропальных работ, Грузчик 2 разряд К-3 1, Комплектовщик изделий и инструмента (4 разряд), Машинист сухих доковых установок 5 разряд, Намотчик проволоки и тросов (3 разряд), Подсобный рабочий (по уборке заказов) 2 разряд, Слесарь по ремонту и обслуживанию систем вентиляции и кондиционирования (5 разряд), Слесарь-инструментальщик (5 разряд) К-3 1, Слесарь-ремонтник (6 разряд), Стропальщик  3  разряда  К-3 1 т с  333, Стропальщик  4  разряда  К-3 1  т с  333, Стропальщик (в доке) 6 разряда  К-3 1  т с  333, Стропальщик 6 разряда   К-3 1  т с  333, Уборщик производственных и служебных помещений (2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</si>
  <si>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Мастер участка стропальных работ, Мастер участка стропальных работ дока, Сменный мастер участка стропальных работ, Кладовщик 2 разряд, Комплектовщик изделий и инструмента (4 разряд), Машинист сухих доковых установок 5 разряд, Намотчик проволоки и тросов (3 разряд), Подсобный рабочий (по уборке заказов) 2 разряд, Слесарь по ремонту и обслуживанию систем вентиляции и кондиционирования (5 разряд), Слесарь-инструментальщик (5 разряд) К-3 1, Слесарь-ремонтник (6 разряд), Старший кладовщик (3 разряд), Стропальщик  3  разряда  К-3 1 т с  333, Стропальщик  4  разряда  К-3 1  т с  333, Стропальщик (в доке) 6 разряда  К-3 1  т с  333, Стропальщик 6 разряда   К-3 1  т с  333,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</si>
  <si>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Комплектовщик изделий и инструмента (4 разряд), Машинист крана (крановщик) 5 разряд (жен) К-3 1 т с 333, Машинист крана (крановщик) 6 разряд (жен) К-3 1   т с 333, Намотчик проволоки и тросов (3 разряд), Подсобный рабочий (2 разряд) по уборке территории, Подсобный рабочий (по уборке заказов) 2 разряд, Слесарь-сантехник (5 разряд), Стропальщик  3  разряда  К-3 1 т с  333, Стропальщик  4  разряда  К-3 1  т с  333, Стропальщик (в доке) 6 разряда  К-3 1  т с  333, Стропальщик 6 разряда   К-3 1  т с  333, Уборщик производственных и служебных помещений (2 разряд).</t>
  </si>
  <si>
    <t>033 Сборочно-сварочный цех: Грузчик 2 разряд К-3 1, Машинист крана (крановщик) 5 разряд (жен) К-3 1 т с 333, Машинист крана (крановщик) 6 разряд (жен) К-3 1   т с 333, Слесарь по эксплуатации и ремонту газового оборудования (5 разряд), Слесарь-сантехник (5 разряд), Уборщик производственных и служебных помещений (2 разряд).</t>
  </si>
  <si>
    <t>033 Сборочно-сварочный цех: Комплектовщик изделий и инструмента (4 разряд), Машинист крана (крановщик) 5 разряд (жен) К-3 1 т с 333, Машинист крана (крановщик) 6 разряд (жен) К-3 1   т с 333, Намотчик проволоки и тросов (3 разряд), Подсобный рабочий (2 разряд) по уборке территории, Подсобный рабочий (по уборке заказов) 2 разряд, Слесарь по ремонту и обслуживанию систем вентиляции и кондиционирования (5 разряд), Слесарь по эксплуатации и ремонту газового оборудования (5 разряд), Слесарь-инструментальщик (5 разряд) К-3 1, Слесарь-ремонтник (6 разряд), Слесарь-сантехник (5 разряд), Старший кладовщик (3 разряд), Стропальщик  3  разряда  К-3 1 т с  333, Стропальщик  4  разряда  К-3 1  т с  333, Стропальщик (в доке) 6 разряда  К-3 1  т с  333, Стропальщик 6 разряда   К-3 1  т с  333, Уборщик производственных и служебных помещений (2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</si>
  <si>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Мастер участка стропальных работ, Мастер участка стропальных работ дока, Сменный мастер участка стропальных работ, Комплектовщик изделий и инструмента (4 разряд), Машинист сухих доковых установок 5 разряд, Слесарь по ремонту и обслуживанию систем вентиляции и кондиционирования (5 разряд), Слесарь-инструментальщик (5 разряд) К-3 1, Слесарь-ремонтник (6 разряд), Стропальщик  3  разряда  К-3 1 т с  333, Стропальщик  4  разряда  К-3 1  т с  333, Стропальщик (в доке) 6 разряда  К-3 1  т с  333, Стропальщик 6 разряда   К-3 1  т с  333,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</si>
  <si>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бюро технологической подготовки производства (БТПП), Начальник дока (докмейстер), Начальник планово-распределительного бюро (ПРБ),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Ведущий инженер по подготовке производства, Ведущий инженер-технолог, Инженер по подготовке производства 1 кат, Инженер-технолог 1 кат, Инженер-технолог 2 кат, Энергетик цеха, Энергетик цеха (стапельно-докового участка), Архивариус , Делопроизводитель, Грузчик 2 разряд К-3 1, Кладовщик 2 разряд, Комплектовщик изделий и инструмента (4 разряд), Машинист крана (крановщик) 5 разряд (жен) К-3 1 т с 333, Машинист крана (крановщик) 6 разряд (жен) К-3 1   т с 333, Стропальщик  3  разряда  К-3 1 т с  333, Стропальщик  4  разряда  К-3 1  т с  333, Стропальщик (в доке) 6 разряда  К-3 1  т с  333, Стропальщик 6 разряда   К-3 1  т с  333, Уборщик производственных и служебных помещений (2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</si>
  <si>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бюро технологической подготовки производства (БТПП), Начальник дока (докмейстер), Начальник планово-распределительного бюро (ПРБ),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Ведущий инженер по подготовке производства, Ведущий инженер-технолог, Инженер по подготовке производства 1 кат, Инженер-технолог 1 кат, Инженер-технолог 2 кат, Энергетик цеха, Энергетик цеха (стапельно-докового участка), Архивариус , Делопроизводитель, Грузчик 2 разряд К-3 1, Кладовщик 2 разряд, Комплектовщик изделий и инструмента (4 разряд), Машинист крана (крановщик) 5 разряд (жен) К-3 1 т с 333, Машинист крана (крановщик) 6 разряд (жен) К-3 1   т с 333, Слесарь-инструментальщик (5 разряд) К-3 1, Слесарь-ремонтник (6 разряд), Слесарь-сантехник (5 разряд), Стропальщик  3  разряда  К-3 1 т с  333, Стропальщик  4  разряда  К-3 1  т с  333, Стропальщик (в доке) 6 разряда  К-3 1  т с  333, Стропальщик 6 разряда   К-3 1  т с  333, Уборщик производственных и служебных помещений (2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</si>
  <si>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дока (докмейстер),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Энергетик цеха, Энергетик цеха (стапельно-докового участка), Машинист крана (крановщик) 5 разряд (жен) К-3 1 т с 333, Машинист крана (крановщик) 6 разряд (жен) К-3 1   т с 333, Машинист сухих доковых установок 5 разряд, Намотчик проволоки и тросов (3 разряд), Подсобный рабочий (по уборке заказов) 2 разряд, Слесарь по ремонту и обслуживанию систем вентиляции и кондиционирования (5 разряд), Слесарь-инструментальщик (5 разряд) К-3 1, Слесарь-ремонтник (6 разряд), Стропальщик  3  разряда  К-3 1 т с  333, Стропальщик  4  разряда  К-3 1  т с  333, Стропальщик (в доке) 6 разряда  К-3 1  т с  333, Стропальщик 6 разряда   К-3 1  т с  333,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</si>
  <si>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дока (докмейстер), Начальник планово-распределительного бюро (ПРБ),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Ведущий инженер по подготовке производства, Инженер по подготовке производства 1 кат, Энергетик цеха, Энергетик цеха (стапельно-докового участка), Машинист сухих доковых установок 5 разряд, Подсобный рабочий (2 разряд) по уборке территории, Подсобный рабочий (по уборке заказов) 2 разряд, Слесарь по ремонту и обслуживанию систем вентиляции и кондиционирования (5 разряд), Стропальщик  3  разряда  К-3 1 т с  333, Стропальщик  4  разряда  К-3 1  т с  333, Стропальщик (в доке) 6 разряда  К-3 1  т с  333, Стропальщик 6 разряда   К-3 1  т с  333,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</si>
  <si>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Машинист сухих доковых установок 5 разряд, Намотчик проволоки и тросов (3 разряд), Слесарь-инструментальщик (5 разряд) К-3 1, Слесарь-ремонтник (6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</si>
  <si>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Энергетик цеха, Энергетик цеха (стапельно-докового участка), Машинист крана (крановщик) 5 разряд (жен) К-3 1 т с 333, Машинист крана (крановщик) 6 разряд (жен) К-3 1   т с 333, Машинист сухих доковых установок 5 разряд, Намотчик проволоки и тросов (3 разряд), Подсобный рабочий (по уборке заказов) 2 разряд, Слесарь по ремонту и обслуживанию систем вентиляции и кондиционирования (5 разряд), Слесарь-инструментальщик (5 разряд) К-3 1, Слесарь-ремонтник (6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</si>
  <si>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дока (докмейстер), Начальник планово-распределительного бюро (ПРБ),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Ведущий инженер по подготовке производства, Инженер по подготовке производства 1 кат, Кладовщик 2 разряд, Комплектовщик изделий и инструмента (4 разряд), Машинист крана (крановщик) 5 разряд (жен) К-3 1 т с 333, Машинист крана (крановщик) 6 разряд (жен) К-3 1   т с 333, Машинист сухих доковых установок 5 разряд, Намотчик проволоки и тросов (3 разряд), Подсобный рабочий (2 разряд) по уборке территории, Подсобный рабочий (по уборке заказов) 2 разряд, Слесарь по ремонту и обслуживанию систем вентиляции и кондиционирования (5 разряд), Слесарь по эксплуатации и ремонту газового оборудования (5 разряд), Слесарь-инструментальщик (5 разряд) К-3 1, Слесарь-ремонтник (6 разряд), Слесарь-сантехник (5 разряд), Старший кладовщик (3 разряд), Сторож (вахтер) 2 разряд, Стропальщик  3  разряда  К-3 1 т с  333, Стропальщик  4  разряда  К-3 1  т с  333, Стропальщик (в доке) 6 разряда  К-3 1  т с  333, Стропальщик 6 разряда   К-3 1  т с  333, Уборщик производственных и служебных помещений (2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</si>
  <si>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Мастер участка стропальных работ, Мастер участка стропальных работ дока, Сменный мастер участка стропальных работ, Энергетик цеха, Энергетик цеха (стапельно-докового участка), Машинист крана (крановщик) 5 разряд (жен) К-3 1 т с 333, Машинист крана (крановщик) 6 разряд (жен) К-3 1   т с 333, Подсобный рабочий (2 разряд) по уборке территории, Стропальщик  3  разряда  К-3 1 т с  333, Стропальщик  4  разряда  К-3 1  т с  333, Стропальщик (в доке) 6 разряда  К-3 1  т с  333, Стропальщик 6 разряда   К-3 1  т с  333,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</si>
  <si>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Энергетик цеха, Энергетик цеха (стапельно-докового участка),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t>
  </si>
  <si>
    <t>033 Сборочно-сварочный цех: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t>
  </si>
  <si>
    <t>033 Сборочно-сварочный цех: Энергетик цеха, Энергетик цеха (стапельно-докового участка).</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</si>
  <si>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Начальник цеха, Первый заместитель начальника цеха,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</si>
  <si>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Слесарь-сантехник (5 разряд), Уборщик производственных и служебных помещений (2 разряд).</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</si>
  <si>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Энергетик цеха, Энергетик цеха (стапельно-докового участка), Машинист крана (крановщик) 5 разряд (жен) К-3 1 т с 333, Машинист крана (крановщик) 6 разряд (жен) К-3 1   т с 333, Подсобный рабочий (по уборке заказов) 2 разряд, Слесарь по ремонту и обслуживанию систем вентиляции и кондиционирования (5 разряд), Стропальщик  3  разряда  К-3 1 т с  333, Стропальщик  4  разряда  К-3 1  т с  333, Стропальщик (в доке) 6 разряда  К-3 1  т с  333, Стропальщик 6 разряда   К-3 1  т с  333,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</si>
  <si>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подготовке  производства), Машинист крана (крановщик) 5 разряд (жен) К-3 1 т с 333, Машинист крана (крановщик) 6 разряд (жен) К-3 1   т с 333.</t>
  </si>
  <si>
    <t>033 Сборочно-сварочный цех: Машинист крана (крановщик) 5 разряд (жен) К-3 1 т с 333, Машинист крана (крановщик) 6 разряд (жен) К-3 1   т с 333, Стропальщик  3  разряда  К-3 1 т с  333, Стропальщик  4  разряда  К-3 1  т с  333, Стропальщик (в доке) 6 разряда  К-3 1  т с  333, Стропальщик 6 разряда   К-3 1  т с  333.</t>
  </si>
  <si>
    <t>033 Сборочно-сварочный цех: Стропальщик  3  разряда  К-3 1 т с  333, Стропальщик  4  разряда  К-3 1  т с  333, Стропальщик (в доке) 6 разряда  К-3 1  т с  333, Стропальщик 6 разряда   К-3 1  т с  333.</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</si>
  <si>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Начальник цеха, Первый заместитель начальника цеха, Стропальщик  3  разряда  К-3 1 т с  333, Стропальщик  4  разряда  К-3 1  т с  333, Стропальщик (в доке) 6 разряда  К-3 1  т с  333, Стропальщик 6 разряда   К-3 1  т с  333.</t>
  </si>
  <si>
    <t>Столбы, опоры, высоковольтные линии</t>
  </si>
  <si>
    <t>Рм01</t>
  </si>
  <si>
    <t>Опасности выполнения электромонтажных работ на столбах, опорах высоковольтных передач</t>
  </si>
  <si>
    <t>1. Использование, содержание в исправном состоянии страховочных привязей.
2. Соблюдение правил безопасности при выполнении электромонтажных работ на высоте.
3. Применение СИЗ, в том числе изолирующих СИЗ при работе с токоведущими частями.</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</si>
  <si>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Начальник цеха, Первый заместитель начальника цеха, Помощник мастера участка (производственного), Старший мастер участка (производственного), Энергетик цеха, Энергетик цеха (стапельно-докового участка), Кладовщик 2 разряд, Комплектовщик изделий и инструмента (4 разряд), Машинист крана (крановщик) 5 разряд (жен) К-3 1 т с 333, Машинист крана (крановщик) 6 разряд (жен) К-3 1   т с 333, Машинист сухих доковых установок 5 разряд, Намотчик проволоки и тросов (3 разряд), Подсобный рабочий (по уборке заказов) 2 разряд, Слесарь по ремонту и обслуживанию систем вентиляции и кондиционирования (5 разряд), Слесарь по эксплуатации и ремонту газового оборудования (5 разряд), Слесарь-инструментальщик (5 разряд) К-3 1, Слесарь-ремонтник (6 разряд), Слесарь-сантехник (5 разряд), Старший кладовщик (3 разряд), Сторож (вахтер) 2 разряд, Стропальщик  3  разряда  К-3 1 т с  333, Стропальщик  4  разряда  К-3 1  т с  333, Стропальщик (в доке) 6 разряда  К-3 1  т с  333, Стропальщик 6 разряда   К-3 1  т с  333, Уборщик производственных и служебных помещений (2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</si>
  <si>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подготовке  производства), Мастер участка (производственного), Мастер участка стропальных работ, Мастер участка стропальных работ дока, Помощник мастера участка (производственного), Сменный мастер участка стропальных работ, Старший мастер участка (производственного), Кладовщик 2 разряд, Комплектовщик изделий и инструмента (4 разряд), Машинист крана (крановщик) 5 разряд (жен) К-3 1 т с 333, Машинист крана (крановщик) 6 разряд (жен) К-3 1   т с 333, Машинист сухих доковых установок 5 разряд, Намотчик проволоки и тросов (3 разряд), Слесарь по ремонту и обслуживанию систем вентиляции и кондиционирования (5 разряд), Слесарь по эксплуатации и ремонту газового оборудования (5 разряд), Слесарь-инструментальщик (5 разряд) К-3 1, Слесарь-ремонтник (6 разряд), Старший кладовщик (3 разряд), Сторож (вахтер) 2 разряд, Уборщик производственных и служебных помещений (2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</si>
  <si>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производству), Заместитель начальника цеха (по производству) БКЦ2, Мастер участка (производственного), Мастер участка стропальных работ, Мастер участка стропальных работ дока,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Энергетик цеха, Энергетик цеха (стапельно-докового участка), Грузчик 2 разряд К-3 1, Машинист крана (крановщик) 5 разряд (жен) К-3 1 т с 333, Машинист крана (крановщик) 6 разряд (жен) К-3 1   т с 333, Подсобный рабочий (2 разряд) по уборке территории, Подсобный рабочий (по уборке заказов) 2 разряд, Слесарь-инструментальщик (5 разряд) К-3 1, Слесарь-ремонтник (6 разряд), Стропальщик  3  разряда  К-3 1 т с  333, Стропальщик  4  разряда  К-3 1  т с  333, Стропальщик (в доке) 6 разряда  К-3 1  т с  333, Стропальщик 6 разряда   К-3 1  т с  333, Уборщик производственных и служебных помещений (2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</si>
  <si>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Начальник бюро технологической подготовки производства (БТПП), Начальник дока (докмейстер), Начальник планово-распределительного бюро (ПРБ),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Ведущий инженер по подготовке производства, Ведущий инженер-технолог, Инженер по подготовке производства 1 кат, Инженер-технолог 1 кат, Инженер-технолог 2 кат, Энергетик цеха, Энергетик цеха (стапельно-докового участка), Архивариус , Делопроизводитель, Грузчик 2 разряд К-3 1, Кладовщик 2 разряд, Комплектовщик изделий и инструмента (4 разряд), Машинист крана (крановщик) 5 разряд (жен) К-3 1 т с 333, Машинист крана (крановщик) 6 разряд (жен) К-3 1   т с 333, Машинист сухих доковых установок 5 разряд, Намотчик проволоки и тросов (3 разряд), Слесарь по ремонту и обслуживанию систем вентиляции и кондиционирования (5 разряд), Слесарь по эксплуатации и ремонту газового оборудования (5 разряд), Слесарь-инструментальщик (5 разряд) К-3 1, Слесарь-ремонтник (6 разряд), Слесарь-сантехник (5 разряд), Старший кладовщик (3 разряд), Сторож (вахтер) 2 разряд, Стропальщик  3  разряда  К-3 1 т с  333, Стропальщик  4  разряда  К-3 1  т с  333, Стропальщик (в доке) 6 разряда  К-3 1  т с  333, Стропальщик 6 разряда   К-3 1  т с  333, Уборщик производственных и служебных помещений (2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</si>
  <si>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Мастер участка (вспомогательного) по уборке заказов, Энергетик цеха, Энергетик цеха (стапельно-докового участка), Архивариус , Делопроизводитель, Кладовщик 2 разряд, Комплектовщик изделий и инструмента (4 разряд), Машинист крана (крановщик) 5 разряд (жен) К-3 1 т с 333, Машинист крана (крановщик) 6 разряд (жен) К-3 1   т с 333, Машинист сухих доковых установок 5 разряд, Намотчик проволоки и тросов (3 разряд), Подсобный рабочий (по уборке заказов) 2 разряд, Слесарь по ремонту и обслуживанию систем вентиляции и кондиционирования (5 разряд), Слесарь по эксплуатации и ремонту газового оборудования (5 разряд), Слесарь-инструментальщик (5 разряд) К-3 1, Слесарь-ремонтник (6 разряд), Слесарь-сантехник (5 разряд), Старший кладовщик (3 разряд), Сторож (вахтер) 2 разряд, Стропальщик  3  разряда  К-3 1 т с  333, Стропальщик  4  разряда  К-3 1  т с  333, Стропальщик (в доке) 6 разряда  К-3 1  т с  333, Стропальщик 6 разряда   К-3 1  т с  333, Уборщик производственных и служебных помещений (2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</si>
  <si>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бюро технологической подготовки производства (БТПП), Начальник дока (докмейстер), Начальник планово-распределительного бюро (ПРБ),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Ведущий инженер по подготовке производства, Ведущий инженер-технолог, Инженер по подготовке производства 1 кат, Инженер-технолог 1 кат, Инженер-технолог 2 кат, Энергетик цеха, Энергетик цеха (стапельно-докового участка), Архивариус , Делопроизводитель, Кладовщик 2 разряд, Комплектовщик изделий и инструмента (4 разряд), Машинист крана (крановщик) 5 разряд (жен) К-3 1 т с 333, Машинист крана (крановщик) 6 разряд (жен) К-3 1   т с 333, Машинист сухих доковых установок 5 разряд, Намотчик проволоки и тросов (3 разряд), Подсобный рабочий (2 разряд) по уборке территории, Подсобный рабочий (по уборке заказов) 2 разряд, Слесарь по ремонту и обслуживанию систем вентиляции и кондиционирования (5 разряд), Слесарь по эксплуатации и ремонту газового оборудования (5 разряд), Слесарь-инструментальщик (5 разряд) К-3 1, Слесарь-ремонтник (6 разряд), Слесарь-сантехник (5 разряд), Старший кладовщик (3 разряд), Стропальщик  3  разряда  К-3 1 т с  333, Стропальщик  4  разряда  К-3 1  т с  333, Стропальщик (в доке) 6 разряда  К-3 1  т с  333, Стропальщик 6 разряда   К-3 1  т с  333,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</si>
  <si>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Начальник дока (докмейстер), Начальник планово-распределительного бюро (ПРБ), Старший мастер участка (производственного), Ведущий инженер по подготовке производства, Энергетик цеха, Энергетик цеха (стапельно-докового участка), Грузчик 2 разряд К-3 1, Кладовщик 2 разряд, Комплектовщик изделий и инструмента (4 разряд), Машинист сухих доковых установок 5 разряд, Слесарь по ремонту и обслуживанию систем вентиляции и кондиционирования (5 разряд), Слесарь по эксплуатации и ремонту газового оборудования (5 разряд), Слесарь-инструментальщик (5 разряд) К-3 1, Слесарь-ремонтник (6 разряд), Слесарь-сантехник (5 разряд), Старший кладовщик (3 разряд), Сторож (вахтер) 2 разряд, Стропальщик  3  разряда  К-3 1 т с  333, Стропальщик  4  разряда  К-3 1  т с  333, Стропальщик (в доке) 6 разряда  К-3 1  т с  333, Стропальщик 6 разряда   К-3 1  т с  333, Уборщик производственных и служебных помещений (2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</si>
  <si>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Кладовщик 2 разряд, Комплектовщик изделий и инструмента (4 разряд), Намотчик проволоки и тросов (3 разряд), Слесарь по ремонту и обслуживанию систем вентиляции и кондиционирования (5 разряд), Старший кладовщик (3 разряд).</t>
  </si>
  <si>
    <t>033 Сборочно-сварочный цех: Заместитель начальника цеха (по подготовке  производства),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дока (докмейстер),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Машинист сухих доковых установок 5 разряд, Слесарь по ремонту и обслуживанию систем вентиляции и кондиционирования (5 разряд).</t>
  </si>
  <si>
    <t>033 Сборочно-сварочный цех: Мастер участка (производственного), Помощник мастера участка (производственного), Старший мастер участка (производственного), Машинист сухих доковых установок 5 разряд, Слесарь по эксплуатации и ремонту газового оборудования (5 разряд), Слесарь-инструментальщик (5 разряд) К-3 1, Слесарь-ремонтник (6 разряд).</t>
  </si>
  <si>
    <t>033 Сборочно-сварочный цех: Заместитель начальника цеха (по производству), Заместитель начальника цеха (по производству) БКЦ2,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дока (докмейстер), Начальник цеха, Первый заместитель начальника цеха, Помощник мастера участка (производственного), Сменный мастер участка стропальных работ, Старший мастер участка (производственного), Машинист сухих доковых установок 5 разряд, Слесарь по эксплуатации и ремонту газового оборудования (5 разряд).</t>
  </si>
  <si>
    <t>033 Сборочно-сварочный цех: Заместитель начальника цеха (по подготовке  производства), Мастер участка (вспомогательного) по уборке заказов, Мастер участка (производственного), Мастер участка стропальных работ, Мастер участка стропальных работ дока, Начальник дока (докмейстер), Помощник мастера участка (производственного), Сменный мастер участка стропальных работ, Старший мастер участка (производственного), Машинист сухих доковых установок 5 разряд, Слесарь по эксплуатации и ремонту газового оборудования (5 разряд).</t>
  </si>
  <si>
    <t>033 Сборочно-сварочный цех: Грузчик 2 разряд К-3 1.</t>
  </si>
  <si>
    <t>033 Сборочно-сварочный цех: Машинист сухих доковых установок 5 разряд.</t>
  </si>
  <si>
    <t>033 Сборочно-сварочный цех: Намотчик проволоки и тросов (3 разряд).</t>
  </si>
  <si>
    <t>033 Сборочно-сварочный цех: Подсобный рабочий (2 разряд) по уборке территории.</t>
  </si>
  <si>
    <t>033 Сборочно-сварочный цех: Подсобный рабочий (по уборке заказов) 2 разряд.</t>
  </si>
  <si>
    <t>033 Сборочно-сварочный цех: Слесарь по ремонту и обслуживанию систем вентиляции и кондиционирования (5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t>
  </si>
  <si>
    <t>033 Сборочно-сварочный цех: Слесарь по эксплуатации и ремонту газового оборудования (5 разряд).</t>
  </si>
  <si>
    <t>033 Сборочно-сварочный цех: Слесарь-инструментальщик (5 разряд) К-3 1, Слесарь-ремонтник (6 разряд),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</si>
  <si>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t>033 Сборочно-сварочный цех: Слесарь-сантехник (5 разряд).</t>
  </si>
  <si>
    <t>033 Сборочно-сварочный цех: Стропальщик  3  разряда  К-3 1 т с  333, Стропальщик  4  разряда  К-3 1  т с  333, Стропальщик (в доке) 6 разряда  К-3 1  т с  333, Стропальщик 6 разряда   К-3 1  т с  333, Электромонтер по ремонту и обслуживанию электрооборудования (5 разряд) Главная насосная станция, Электромонтер по ремонту и обслуживанию электрооборудования (6 разряд).</t>
  </si>
  <si>
    <t>033 Сборочно-сварочный цех: Уборщик производственных и служебных помещений (2 разряд).</t>
  </si>
  <si>
    <t>033 Сборочно-сварочный цех: Бригадир на участках основного производства (бригадир-наставник), Рубщик судовой, Сборщик корпусов металлических судов, Электросварщик на автоматических и полуавтоматических машинах, Электросварщик ручной сварки.</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</si>
  <si>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Мастер по обслуживанию газового оборудования, Мастер по ремонту  и обслуживанию подстанций  линий и кабельных трасс, Мастер по ремонту и обслуживанию цеховых систем электроснабжения, Мастер участка оперативного и технического обслуживания компрессоров по выработке сжатого воздуха, Начальник цеха,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Ведущий инженер по подготовке производства, Диспетчер, Инженер-технолог 1 кат по электроснабжению, Аппаратчик воздухоразделения 4  разряд К-3 2, Аппаратчик воздухоразделения 5  разряд К-3 2, Аппаратчик воздухоразделения 6 разряд К-3 2, Водитель электро- и автотележки 3  разряд, Генераторщик ацетиленовой установки 3 разряд, Генераторщик ацетиленовой установки 4 разряд, Грузчик 2 разряд  К-3 2,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Машинист насосных установок (5 разряд) К-3 2, Наполнитель баллонов (ацетилен) 4  разряд, Наполнитель баллонов 4  разряд, Оператор газораспределительной станции (кислородная)  4  разряд, Оператор газораспределительной станции (кислородная) 5  разряд, Оператор газораспределительной станции (кислородная) 6 разряд, Оператор газораспределительной станции (углекислотная)  4  разряд, Слесарь аварийно-восстановительных работ 5 разряд, Слесарь по эксплуатации и ремонту газового оборудования (4 разряд), Слесарь по эксплуатации и ремонту газового оборудования (5 разряд), Слесарь-ремонтник (5 разряд) К-3 1, Слесарь-ремонтник (5 разряд) Кислородная станция  К-3 1, Слесарь-ремонтник (6 разряд) К-3 1, Слесарь-ремонтник 4 разряда К-3 1, Слесарь-сантехник (5 разряд), Уборщик производственных и служебных помещений (2 разряд), Электрогазосварщик (6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</si>
  <si>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Заместитель начальника цеха, Мастер ацетиленовой станции с К-3 1, Мастер по газификации углекислоты, Мастер по обслуживанию газового оборудования, Мастер по ремонту  и обслуживанию подстанций  линий и кабельных трасс, Мастер по ремонту и обслуживанию цеховых систем электроснабжения, Мастер участка оперативного и технического обслуживания компрессоров по выработке сжатого воздуха, Начальник цеха,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Ведущий инженер по подготовке производства, Диспетчер, Инженер-технолог 1 кат по электроснабжению, Аппаратчик воздухоразделения 4  разряд К-3 2, Аппаратчик воздухоразделения 5  разряд К-3 2, Аппаратчик воздухоразделения 6 разряд К-3 2, Водитель электро- и автотележки 3  разряд, Генераторщик ацетиленовой установки 3 разряд, Генераторщик ацетиленовой установки 4 разряд, Грузчик 2 разряд  К-3 2,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Машинист насосных установок (5 разряд) К-3 2, Наполнитель баллонов (ацетилен) 4  разряд, Наполнитель баллонов 4  разряд, Оператор газораспределительной станции (кислородная)  4  разряд, Оператор газораспределительной станции (кислородная) 5  разряд, Оператор газораспределительной станции (кислородная) 6 разряд, Оператор газораспределительной станции (углекислотная)  4  разряд, Слесарь аварийно-восстановительных работ 5 разряд, Слесарь по эксплуатации и ремонту газового оборудования (4 разряд), Слесарь по эксплуатации и ремонту газового оборудования (5 разряд), Слесарь-ремонтник (5 разряд) К-3 1, Слесарь-ремонтник (5 разряд) Кислородная станция  К-3 1, Слесарь-ремонтник (6 разряд) К-3 1, Слесарь-ремонтник 4 разряда К-3 1, Слесарь-сантехник (5 разряд), Уборщик производственных и служебных помещений (2 разряд), Электрогазосварщик (6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</si>
  <si>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Машинист насосных установок (4 разряд) К-3 2, Машинист насосных установок (5 разряд), Машинист насосных установок (5 разряд) К-3 2,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</si>
  <si>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Заместитель начальника цеха, Мастер ацетиленовой станции с К-3 1, Мастер по газификации углекислоты, Машинист насосных установок (4 разряд) К-3 2, Машинист насосных установок (5 разряд), Машинист насосных установок (5 разряд) К-3 2,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</si>
  <si>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Инженер-технолог 1 кат по электроснабжению, Слесарь-ремонтник (5 разряд) К-3 1, Слесарь-ремонтник (5 разряд) Кислородная станция  К-3 1, Слесарь-ремонтник (6 разряд) К-3 1, Слесарь-ремонтник 4 разряда К-3 1, Слесарь-сантехник (5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</si>
  <si>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Заместитель начальника цеха, Мастер ацетиленовой станции с К-3 1, Мастер по газификации углекислоты,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Инженер-технолог 1 кат по электроснабжению, Слесарь-ремонтник (5 разряд) К-3 1, Слесарь-ремонтник (5 разряд) Кислородная станция  К-3 1, Слесарь-ремонтник (6 разряд) К-3 1, Слесарь-ремонтник 4 разряда К-3 1, Слесарь-сантехник (5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</si>
  <si>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Слесарь-ремонтник (5 разряд) К-3 1, Слесарь-ремонтник (5 разряд) Кислородная станция  К-3 1, Слесарь-ремонтник (6 разряд) К-3 1, Слесарь-ремонтник 4 разряда К-3 1, Слесарь-сантехник (5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</si>
  <si>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Слесарь-ремонтник (5 разряд) К-3 1, Слесарь-ремонтник (5 разряд) Кислородная станция  К-3 1, Слесарь-ремонтник (6 разряд) К-3 1, Слесарь-ремонтник 4 разряда К-3 1, Слесарь-сантехник (5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</si>
  <si>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</si>
  <si>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Заместитель начальника цеха, Мастер ацетиленовой станции с К-3 1, Мастер по газификации углекислоты,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</si>
  <si>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</si>
  <si>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Заместитель начальника цеха, Мастер ацетиленовой станции с К-3 1, Мастер по газификации углекислоты,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</si>
  <si>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</si>
  <si>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</si>
  <si>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</si>
  <si>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Заместитель начальника цеха, Мастер ацетиленовой станции с К-3 1, Мастер по газификации углекислоты,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</si>
  <si>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Мастер по обслуживанию газового оборудования, Мастер по ремонту  и обслуживанию подстанций  линий и кабельных трасс, Аппаратчик воздухоразделения 4  разряд К-3 2, Аппаратчик воздухоразделения 5  разряд К-3 2, Аппаратчик воздухоразделения 6 разряд К-3 2, Генераторщик ацетиленовой установки 3 разряд, Генераторщик ацетиленовой установки 4 разряд,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Машинист насосных установок (5 разряд) К-3 2, Слесарь-ремонтник (5 разряд) К-3 1, Слесарь-ремонтник (5 разряд) Кислородная станция  К-3 1, Слесарь-ремонтник (6 разряд) К-3 1, Слесарь-ремонтник 4 разряда К-3 1, Слесарь-сантехник (5 разряд), Электрогазосварщик (6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</si>
  <si>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Заместитель начальника цеха, Мастер ацетиленовой станции с К-3 1, Мастер по газификации углекислоты, Мастер по обслуживанию газового оборудования, Мастер по ремонту  и обслуживанию подстанций  линий и кабельных трасс, Аппаратчик воздухоразделения 4  разряд К-3 2, Аппаратчик воздухоразделения 5  разряд К-3 2, Аппаратчик воздухоразделения 6 разряд К-3 2, Генераторщик ацетиленовой установки 3 разряд, Генераторщик ацетиленовой установки 4 разряд,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Машинист насосных установок (5 разряд) К-3 2, Слесарь-ремонтник (5 разряд) К-3 1, Слесарь-ремонтник (5 разряд) Кислородная станция  К-3 1, Слесарь-ремонтник (6 разряд) К-3 1, Слесарь-ремонтник 4 разряда К-3 1, Слесарь-сантехник (5 разряд), Электрогазосварщик (6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</si>
  <si>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Наполнитель баллонов (ацетилен) 4  разряд, Наполнитель баллонов 4  разряд, Оператор газораспределительной станции (кислородная)  4  разряд, Оператор газораспределительной станции (кислородная) 5  разряд, Оператор газораспределительной станции (кислородная) 6 разряд, Оператор газораспределительной станции (углекислотная)  4  разряд, Слесарь по эксплуатации и ремонту газового оборудования (4 разряд), Слесарь по эксплуатации и ремонту газового оборудования (5 разряд).</t>
    </r>
  </si>
  <si>
    <t>036 Энергетический цех: Наполнитель баллонов (ацетилен) 4  разряд, Наполнитель баллонов 4  разряд, Оператор газораспределительной станции (кислородная)  4  разряд, Оператор газораспределительной станции (кислородная) 5  разряд, Оператор газораспределительной станции (кислородная) 6 разряд, Оператор газораспределительной станции (углекислотная)  4  разряд, Слесарь по эксплуатации и ремонту газового оборудования (4 разряд), Слесарь по эксплуатации и ремонту газового оборудования (5 разряд).</t>
  </si>
  <si>
    <r>
      <t>036 Энергетический цех:</t>
    </r>
    <r>
      <rPr>
        <sz val="16"/>
        <color theme="1"/>
        <rFont val="Calibri"/>
        <family val="2"/>
        <charset val="204"/>
        <scheme val="minor"/>
      </rPr>
      <t xml:space="preserve"> Мастер по обслуживанию газового оборудования, Мастер участка оперативного и технического обслуживания компрессоров по выработке сжатого воздуха,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Аппаратчик воздухоразделения 4  разряд К-3 2, Аппаратчик воздухоразделения 5  разряд К-3 2, Аппаратчик воздухоразделения 6 разряд К-3 2, Генераторщик ацетиленовой установки 3 разряд, Генераторщик ацетиленовой установки 4 разряд, Грузчик 2 разряд  К-3 2,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Машинист насосных установок (5 разряд) К-3 2, Слесарь-сантехник (5 разряд), Электрогазосварщик (6 разряд).</t>
    </r>
  </si>
  <si>
    <t>036 Энергетический цех: Мастер по обслуживанию газового оборудования, Мастер участка оперативного и технического обслуживания компрессоров по выработке сжатого воздуха,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Аппаратчик воздухоразделения 4  разряд К-3 2, Аппаратчик воздухоразделения 5  разряд К-3 2, Аппаратчик воздухоразделения 6 разряд К-3 2, Генераторщик ацетиленовой установки 3 разряд, Генераторщик ацетиленовой установки 4 разряд, Грузчик 2 разряд  К-3 2,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Машинист насосных установок (5 разряд) К-3 2, Слесарь-сантехник (5 разряд), Электрогазосварщик (6 разряд).</t>
  </si>
  <si>
    <r>
      <t>036 Энергетический цех:</t>
    </r>
    <r>
      <rPr>
        <sz val="16"/>
        <color theme="1"/>
        <rFont val="Calibri"/>
        <family val="2"/>
        <charset val="204"/>
        <scheme val="minor"/>
      </rPr>
      <t xml:space="preserve"> Слесарь-ремонтник (5 разряд) К-3 1, Слесарь-ремонтник (5 разряд) Кислородная станция  К-3 1, Слесарь-ремонтник (6 разряд) К-3 1, Слесарь-ремонтник 4 разряда К-3 1.</t>
    </r>
  </si>
  <si>
    <t>036 Энергетический цех: Слесарь-ремонтник (5 разряд) К-3 1, Слесарь-ремонтник (5 разряд) Кислородная станция  К-3 1, Слесарь-ремонтник (6 разряд) К-3 1, Слесарь-ремонтник 4 разряда К-3 1.</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</si>
  <si>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Инженер-технолог 1 кат по электроснабжению, Грузчик 2 разряд  К-3 2,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</si>
  <si>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Заместитель начальника цеха, Мастер ацетиленовой станции с К-3 1, Мастер по газификации углекислоты, Инженер-технолог 1 кат по электроснабжению, Грузчик 2 разряд  К-3 2,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</si>
  <si>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Мастер ацетиленовой станции с К-3 1, Мастер по газификации углекислоты,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Водитель электро- и автотележки 3  разряд,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Машинист насосных установок (5 разряд) К-3 2, Наполнитель баллонов (ацетилен) 4  разряд, Наполнитель баллонов 4  разряд, Оператор газораспределительной станции (кислородная)  4  разряд, Оператор газораспределительной станции (кислородная) 5  разряд, Оператор газораспределительной станции (кислородная) 6 разряд, Оператор газораспределительной станции (углекислотная)  4  разряд, Слесарь по эксплуатации и ремонту газового оборудования (4 разряд), Слесарь по эксплуатации и ремонту газового оборудования (5 разряд), Слесарь-ремонтник (5 разряд) К-3 1, Слесарь-ремонтник (5 разряд) Кислородная станция  К-3 1, Слесарь-ремонтник (6 разряд) К-3 1, Слесарь-ремонтник 4 разряда К-3 1.</t>
    </r>
  </si>
  <si>
    <t>036 Энергетический цех: Мастер ацетиленовой станции с К-3 1, Мастер по газификации углекислоты,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Водитель электро- и автотележки 3  разряд,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Машинист насосных установок (5 разряд) К-3 2, Наполнитель баллонов (ацетилен) 4  разряд, Наполнитель баллонов 4  разряд, Оператор газораспределительной станции (кислородная)  4  разряд, Оператор газораспределительной станции (кислородная) 5  разряд, Оператор газораспределительной станции (кислородная) 6 разряд, Оператор газораспределительной станции (углекислотная)  4  разряд, Слесарь по эксплуатации и ремонту газового оборудования (4 разряд), Слесарь по эксплуатации и ремонту газового оборудования (5 разряд), Слесарь-ремонтник (5 разряд) К-3 1, Слесарь-ремонтник (5 разряд) Кислородная станция  К-3 1, Слесарь-ремонтник (6 разряд) К-3 1, Слесарь-ремонтник 4 разряда К-3 1.</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</si>
  <si>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Мастер по обслуживанию газового оборудования, Мастер по ремонту  и обслуживанию подстанций  линий и кабельных трасс, Мастер по ремонту и обслуживанию цеховых систем электроснабжения, Мастер участка оперативного и технического обслуживания компрессоров по выработке сжатого воздуха, Начальник цеха,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Ведущий инженер по подготовке производства, Диспетчер, Грузчик 2 разряд  К-3 2,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Наполнитель баллонов (ацетилен) 4  разряд, Наполнитель баллонов 4  разряд, Оператор газораспределительной станции (кислородная)  4  разряд, Оператор газораспределительной станции (кислородная) 5  разряд, Оператор газораспределительной станции (кислородная) 6 разряд, Оператор газораспределительной станции (углекислотная)  4  разряд, Слесарь аварийно-восстановительных работ 5 разряд, Слесарь по эксплуатации и ремонту газового оборудования (4 разряд), Слесарь по эксплуатации и ремонту газового оборудования (5 разряд),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</si>
  <si>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Заместитель начальника цеха, Мастер ацетиленовой станции с К-3 1, Мастер по газификации углекислоты, Мастер по обслуживанию газового оборудования, Мастер по ремонту  и обслуживанию подстанций  линий и кабельных трасс, Мастер по ремонту и обслуживанию цеховых систем электроснабжения, Мастер участка оперативного и технического обслуживания компрессоров по выработке сжатого воздуха, Начальник цеха,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Ведущий инженер по подготовке производства, Диспетчер, Грузчик 2 разряд  К-3 2,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Наполнитель баллонов (ацетилен) 4  разряд, Наполнитель баллонов 4  разряд, Оператор газораспределительной станции (кислородная)  4  разряд, Оператор газораспределительной станции (кислородная) 5  разряд, Оператор газораспределительной станции (кислородная) 6 разряд, Оператор газораспределительной станции (углекислотная)  4  разряд, Слесарь аварийно-восстановительных работ 5 разряд, Слесарь по эксплуатации и ремонту газового оборудования (4 разряд), Слесарь по эксплуатации и ремонту газового оборудования (5 разряд),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</si>
  <si>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Грузчик 2 разряд  К-3 2, Машинист насосных установок (4 разряд) К-3 2, Машинист насосных установок (5 разряд), Машинист насосных установок (5 разряд) К-3 2, Наполнитель баллонов (ацетилен) 4  разряд, Наполнитель баллонов 4  разряд, Оператор газораспределительной станции (кислородная)  4  разряд, Оператор газораспределительной станции (кислородная) 5  разряд, Оператор газораспределительной станции (кислородная) 6 разряд, Оператор газораспределительной станции (углекислотная)  4  разряд, Слесарь по эксплуатации и ремонту газового оборудования (4 разряд), Слесарь по эксплуатации и ремонту газового оборудования (5 разряд),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</si>
  <si>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Заместитель начальника цеха, Мастер ацетиленовой станции с К-3 1, Мастер по газификации углекислоты, Грузчик 2 разряд  К-3 2, Машинист насосных установок (4 разряд) К-3 2, Машинист насосных установок (5 разряд), Машинист насосных установок (5 разряд) К-3 2, Наполнитель баллонов (ацетилен) 4  разряд, Наполнитель баллонов 4  разряд, Оператор газораспределительной станции (кислородная)  4  разряд, Оператор газораспределительной станции (кислородная) 5  разряд, Оператор газораспределительной станции (кислородная) 6 разряд, Оператор газораспределительной станции (углекислотная)  4  разряд, Слесарь по эксплуатации и ремонту газового оборудования (4 разряд), Слесарь по эксплуатации и ремонту газового оборудования (5 разряд),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</si>
  <si>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Мастер по ремонту  и обслуживанию подстанций  линий и кабельных трасс, Мастер по ремонту и обслуживанию цеховых систем электроснабжения, Мастер участка оперативного и технического обслуживания компрессоров по выработке сжатого воздуха,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Водитель электро- и автотележки 3  разряд,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</si>
  <si>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Заместитель начальника цеха, Мастер ацетиленовой станции с К-3 1, Мастер по газификации углекислоты, Мастер по ремонту  и обслуживанию подстанций  линий и кабельных трасс, Мастер по ремонту и обслуживанию цеховых систем электроснабжения, Мастер участка оперативного и технического обслуживания компрессоров по выработке сжатого воздуха,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Водитель электро- и автотележки 3  разряд,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</si>
  <si>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Мастер по ремонту  и обслуживанию подстанций  линий и кабельных трасс, Мастер по ремонту и обслуживанию цеховых систем электроснабжения, Аппаратчик воздухоразделения 4  разряд К-3 2, Аппаратчик воздухоразделения 5  разряд К-3 2, Аппаратчик воздухоразделения 6 разряд К-3 2, Слесарь-сантехник (5 разряд), Электрогазосварщик (6 разряд).</t>
    </r>
  </si>
  <si>
    <t>036 Энергетический цех: Мастер по ремонту  и обслуживанию подстанций  линий и кабельных трасс, Мастер по ремонту и обслуживанию цеховых систем электроснабжения, Аппаратчик воздухоразделения 4  разряд К-3 2, Аппаратчик воздухоразделения 5  разряд К-3 2, Аппаратчик воздухоразделения 6 разряд К-3 2, Слесарь-сантехник (5 разряд), Электрогазосварщик (6 разряд).</t>
  </si>
  <si>
    <r>
      <t>036 Энергетический цех:</t>
    </r>
    <r>
      <rPr>
        <sz val="16"/>
        <color theme="1"/>
        <rFont val="Calibri"/>
        <family val="2"/>
        <charset val="204"/>
        <scheme val="minor"/>
      </rPr>
      <t xml:space="preserve"> Слесарь аварийно-восстановительных работ 5 разряд, Слесарь-сантехник (5 разряд), Электрогазосварщик (6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</si>
  <si>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Слесарь аварийно-восстановительных работ 5 разряд, Слесарь-сантехник (5 разряд), Электрогазосварщик (6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</si>
  <si>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Водитель электро- и автотележки 3  разряд, Грузчик 2 разряд  К-3 2,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</si>
  <si>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Заместитель начальника цеха, Мастер ацетиленовой станции с К-3 1, Мастер по газификации углекислоты,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Водитель электро- и автотележки 3  разряд, Грузчик 2 разряд  К-3 2,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</si>
  <si>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Мастер ацетиленовой станции с К-3 1, Мастер по газификации углекислоты, Слесарь аварийно-восстановительных работ 5 разряд.</t>
    </r>
  </si>
  <si>
    <t>036 Энергетический цех: Мастер ацетиленовой станции с К-3 1, Мастер по газификации углекислоты, Слесарь аварийно-восстановительных работ 5 разряд.</t>
  </si>
  <si>
    <r>
      <t>036 Энергетический цех:</t>
    </r>
    <r>
      <rPr>
        <sz val="16"/>
        <color theme="1"/>
        <rFont val="Calibri"/>
        <family val="2"/>
        <charset val="204"/>
        <scheme val="minor"/>
      </rPr>
      <t xml:space="preserve">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Диспетчер, Инженер-технолог 1 кат по электроснабжению, Водитель электро- и автотележки 3  разряд, Слесарь-ремонтник (5 разряд) К-3 1, Слесарь-ремонтник (5 разряд) Кислородная станция  К-3 1, Слесарь-ремонтник (6 разряд) К-3 1, Слесарь-ремонтник 4 разряда К-3 1, Слесарь-сантехник (5 разряд), Электрогазосварщик (6 разряд).</t>
    </r>
  </si>
  <si>
    <t>036 Энергетический цех: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Диспетчер, Инженер-технолог 1 кат по электроснабжению, Водитель электро- и автотележки 3  разряд, Слесарь-ремонтник (5 разряд) К-3 1, Слесарь-ремонтник (5 разряд) Кислородная станция  К-3 1, Слесарь-ремонтник (6 разряд) К-3 1, Слесарь-ремонтник 4 разряда К-3 1, Слесарь-сантехник (5 разряд), Электрогазосварщик (6 разряд).</t>
  </si>
  <si>
    <r>
      <t>036 Энергетический цех:</t>
    </r>
    <r>
      <rPr>
        <sz val="16"/>
        <color theme="1"/>
        <rFont val="Calibri"/>
        <family val="2"/>
        <charset val="204"/>
        <scheme val="minor"/>
      </rPr>
      <t xml:space="preserve"> Слесарь-сантехник (5 разряд), Электрогазосварщик (6 разряд).</t>
    </r>
  </si>
  <si>
    <t>036 Энергетический цех: Слесарь-сантехник (5 разряд), Электрогазосварщик (6 разряд).</t>
  </si>
  <si>
    <r>
      <t>036 Энергетический цех:</t>
    </r>
    <r>
      <rPr>
        <sz val="16"/>
        <color theme="1"/>
        <rFont val="Calibri"/>
        <family val="2"/>
        <charset val="204"/>
        <scheme val="minor"/>
      </rPr>
      <t xml:space="preserve"> Мастер по обслуживанию газового оборудования, Мастер по ремонту  и обслуживанию подстанций  линий и кабельных трасс, Мастер по ремонту и обслуживанию цеховых систем электроснабжения, Мастер участка оперативного и технического обслуживания компрессоров по выработке сжатого воздуха, Начальник цеха, Старший мастер участка по ремонту и обслуживанию систем водо теплоснабжения и межцеховых трубопроводов, Аппаратчик воздухоразделения 4  разряд К-3 2, Аппаратчик воздухоразделения 5  разряд К-3 2, Аппаратчик воздухоразделения 6 разряд К-3 2, Генераторщик ацетиленовой установки 3 разряд, Генераторщик ацетиленовой установки 4 разряд,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Машинист насосных установок (5 разряд) К-3 2, Слесарь-сантехник (5 разряд), Электрогазосварщик (6 разряд).</t>
    </r>
  </si>
  <si>
    <t>036 Энергетический цех: Мастер по обслуживанию газового оборудования, Мастер по ремонту  и обслуживанию подстанций  линий и кабельных трасс, Мастер по ремонту и обслуживанию цеховых систем электроснабжения, Мастер участка оперативного и технического обслуживания компрессоров по выработке сжатого воздуха, Начальник цеха, Старший мастер участка по ремонту и обслуживанию систем водо теплоснабжения и межцеховых трубопроводов, Аппаратчик воздухоразделения 4  разряд К-3 2, Аппаратчик воздухоразделения 5  разряд К-3 2, Аппаратчик воздухоразделения 6 разряд К-3 2, Генераторщик ацетиленовой установки 3 разряд, Генераторщик ацетиленовой установки 4 разряд,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Машинист насосных установок (5 разряд) К-3 2, Слесарь-сантехник (5 разряд), Электрогазосварщик (6 разряд).</t>
  </si>
  <si>
    <r>
      <t>036 Энергетический цех:</t>
    </r>
    <r>
      <rPr>
        <sz val="16"/>
        <color theme="1"/>
        <rFont val="Calibri"/>
        <family val="2"/>
        <charset val="204"/>
        <scheme val="minor"/>
      </rPr>
      <t xml:space="preserve"> Мастер ацетиленовой станции с К-3 1, Мастер по газификации углекислоты,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Грузчик 2 разряд  К-3 2, Слесарь-ремонтник (5 разряд) К-3 1, Слесарь-ремонтник (5 разряд) Кислородная станция  К-3 1, Слесарь-ремонтник (6 разряд) К-3 1, Слесарь-ремонтник 4 разряда К-3 1.</t>
    </r>
  </si>
  <si>
    <t>036 Энергетический цех: Мастер ацетиленовой станции с К-3 1, Мастер по газификации углекислоты,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Грузчик 2 разряд  К-3 2, Слесарь-ремонтник (5 разряд) К-3 1, Слесарь-ремонтник (5 разряд) Кислородная станция  К-3 1, Слесарь-ремонтник (6 разряд) К-3 1, Слесарь-ремонтник 4 разряда К-3 1.</t>
  </si>
  <si>
    <r>
      <t>036 Энергетический цех:</t>
    </r>
    <r>
      <rPr>
        <sz val="16"/>
        <color theme="1"/>
        <rFont val="Calibri"/>
        <family val="2"/>
        <charset val="204"/>
        <scheme val="minor"/>
      </rPr>
      <t xml:space="preserve"> Мастер ацетиленовой станции с К-3 1, Мастер по газификации углекислоты, Грузчик 2 разряд  К-3 2, Слесарь аварийно-восстановительных работ 5 разряд, Слесарь по эксплуатации и ремонту газового оборудования (5 разряд),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 Мастер по обслуживанию газового оборудования, Генераторщик ацетиленовой установки 3 разряд, Генераторщик ацетиленовой установки 4 разряд,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Машинист насосных установок (5 разряд) К-3 2, Наполнитель баллонов (ацетилен) 4  разряд, Наполнитель баллонов 4  разряд, Оператор газораспределительной станции (кислородная)  4  разряд, Оператор газораспределительной станции (кислородная) 5  разряд, Оператор газораспределительной станции (кислородная) 6 разряд, Оператор газораспределительной станции (углекислотная)  4  разряд, Слесарь-сантехник (5 разряд), Электрогазосварщик (6 разряд).</t>
    </r>
  </si>
  <si>
    <t>036 Энергетический цех: Мастер ацетиленовой станции с К-3 1, Мастер по газификации углекислоты, Грузчик 2 разряд  К-3 2, Слесарь аварийно-восстановительных работ 5 разряд, Слесарь по эксплуатации и ремонту газового оборудования (5 разряд),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 Мастер по обслуживанию газового оборудования, Генераторщик ацетиленовой установки 3 разряд, Генераторщик ацетиленовой установки 4 разряд,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Машинист насосных установок (5 разряд) К-3 2, Наполнитель баллонов (ацетилен) 4  разряд, Наполнитель баллонов 4  разряд, Оператор газораспределительной станции (кислородная)  4  разряд, Оператор газораспределительной станции (кислородная) 5  разряд, Оператор газораспределительной станции (кислородная) 6 разряд, Оператор газораспределительной станции (углекислотная)  4  разряд, Слесарь-сантехник (5 разряд), Электрогазосварщик (6 разряд).</t>
  </si>
  <si>
    <r>
      <t>036 Энергетический цех:</t>
    </r>
    <r>
      <rPr>
        <sz val="16"/>
        <color theme="1"/>
        <rFont val="Calibri"/>
        <family val="2"/>
        <charset val="204"/>
        <scheme val="minor"/>
      </rPr>
      <t xml:space="preserve">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Инженер-технолог 1 кат по электроснабжению, Водитель электро- и автотележки 3  разряд, Слесарь-ремонтник (5 разряд) К-3 1, Слесарь-ремонтник (5 разряд) Кислородная станция  К-3 1, Слесарь-ремонтник (6 разряд) К-3 1, Слесарь-ремонтник 4 разряда К-3 1.</t>
    </r>
  </si>
  <si>
    <t>036 Энергетический цех: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Инженер-технолог 1 кат по электроснабжению, Водитель электро- и автотележки 3  разряд, Слесарь-ремонтник (5 разряд) К-3 1, Слесарь-ремонтник (5 разряд) Кислородная станция  К-3 1, Слесарь-ремонтник (6 разряд) К-3 1, Слесарь-ремонтник 4 разряда К-3 1.</t>
  </si>
  <si>
    <r>
      <t>036 Энергетический цех:</t>
    </r>
    <r>
      <rPr>
        <sz val="16"/>
        <color theme="1"/>
        <rFont val="Calibri"/>
        <family val="2"/>
        <charset val="204"/>
        <scheme val="minor"/>
      </rPr>
      <t xml:space="preserve"> Водитель электро- и автотележки 3  разряд, Слесарь аварийно-восстановительных работ 5 разряд, Слесарь-ремонтник (5 разряд) К-3 1, Слесарь-ремонтник (5 разряд) Кислородная станция  К-3 1, Слесарь-ремонтник (6 разряд) К-3 1, Слесарь-ремонтник 4 разряда К-3 1, Уборщик производственных и служебных помещений (2 разряд), Мастер по обслуживанию газового оборудования, Мастер по ремонту  и обслуживанию подстанций  линий и кабельных трасс, Мастер по ремонту и обслуживанию цеховых систем электроснабжения, Аппаратчик воздухоразделения 4  разряд К-3 2, Аппаратчик воздухоразделения 5  разряд К-3 2, Аппаратчик воздухоразделения 6 разряд К-3 2, Генераторщик ацетиленовой установки 3 разряд, Генераторщик ацетиленовой установки 4 разряд,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Машинист насосных установок (5 разряд) К-3 2, Слесарь-сантехник (5 разряд), Электрогазосварщик (6 разряд).</t>
    </r>
  </si>
  <si>
    <t>036 Энергетический цех: Водитель электро- и автотележки 3  разряд, Слесарь аварийно-восстановительных работ 5 разряд, Слесарь-ремонтник (5 разряд) К-3 1, Слесарь-ремонтник (5 разряд) Кислородная станция  К-3 1, Слесарь-ремонтник (6 разряд) К-3 1, Слесарь-ремонтник 4 разряда К-3 1, Уборщик производственных и служебных помещений (2 разряд), Мастер по обслуживанию газового оборудования, Мастер по ремонту  и обслуживанию подстанций  линий и кабельных трасс, Мастер по ремонту и обслуживанию цеховых систем электроснабжения, Аппаратчик воздухоразделения 4  разряд К-3 2, Аппаратчик воздухоразделения 5  разряд К-3 2, Аппаратчик воздухоразделения 6 разряд К-3 2, Генераторщик ацетиленовой установки 3 разряд, Генераторщик ацетиленовой установки 4 разряд,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Машинист насосных установок (5 разряд) К-3 2, Слесарь-сантехник (5 разряд), Электрогазосварщик (6 разряд).</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</si>
  <si>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производства ацетилена газификации углекислоты и газоснабжения, Старший мастер участка производства кислорода, Инженер-технолог 1 кат по электроснабжению, Водитель электро- и автотележки 3  разряд, Слесарь-ремонтник (5 разряд) К-3 1, Слесарь-ремонтник (5 разряд) Кислородная станция  К-3 1, Слесарь-ремонтник (6 разряд) К-3 1, Слесарь-ремонтник 4 разряда К-3 1, Слесарь-сантехник (5 разряд), Уборщик производственных и служебных помещений (2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</si>
  <si>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Заместитель начальника цеха, Мастер ацетиленовой станции с К-3 1, Мастер по газификации углекислоты,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производства ацетилена газификации углекислоты и газоснабжения, Старший мастер участка производства кислорода, Инженер-технолог 1 кат по электроснабжению, Водитель электро- и автотележки 3  разряд, Слесарь-ремонтник (5 разряд) К-3 1, Слесарь-ремонтник (5 разряд) Кислородная станция  К-3 1, Слесарь-ремонтник (6 разряд) К-3 1, Слесарь-ремонтник 4 разряда К-3 1, Слесарь-сантехник (5 разряд), Уборщик производственных и служебных помещений (2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</si>
  <si>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Инженер-технолог 1 кат по электроснабжению, Слесарь-ремонтник (5 разряд) К-3 1, Слесарь-ремонтник (5 разряд) Кислородная станция  К-3 1, Слесарь-ремонтник (6 разряд) К-3 1, Слесарь-ремонтник 4 разряда К-3 1, Уборщик производственных и служебных помещений (2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</si>
  <si>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Заместитель начальника цеха, Мастер ацетиленовой станции с К-3 1, Мастер по газификации углекислоты, Инженер-технолог 1 кат по электроснабжению, Слесарь-ремонтник (5 разряд) К-3 1, Слесарь-ремонтник (5 разряд) Кислородная станция  К-3 1, Слесарь-ремонтник (6 разряд) К-3 1, Слесарь-ремонтник 4 разряда К-3 1, Уборщик производственных и служебных помещений (2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</si>
  <si>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</si>
  <si>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Заместитель начальника цеха, Мастер ацетиленовой станции с К-3 1, Мастер по газификации углекислоты,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</si>
  <si>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t>
    </r>
  </si>
  <si>
    <t>036 Энергетический цех: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t>
  </si>
  <si>
    <r>
      <t>036 Энергетический цех:</t>
    </r>
    <r>
      <rPr>
        <sz val="16"/>
        <color theme="1"/>
        <rFont val="Calibri"/>
        <family val="2"/>
        <charset val="204"/>
        <scheme val="minor"/>
      </rPr>
      <t xml:space="preserve">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Водитель электро- и автотележки 3  разряд, Машинист насосных установок (4 разряд) К-3 2, Машинист насосных установок (5 разряд), Машинист насосных установок (5 разряд) К-3 2, Слесарь-ремонтник (5 разряд) К-3 1, Слесарь-ремонтник (5 разряд) Кислородная станция  К-3 1, Слесарь-ремонтник (6 разряд) К-3 1, Слесарь-ремонтник 4 разряда К-3 1, Уборщик производственных и служебных помещений (2 разряд).</t>
    </r>
  </si>
  <si>
    <t>036 Энергетический цех: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Водитель электро- и автотележки 3  разряд, Машинист насосных установок (4 разряд) К-3 2, Машинист насосных установок (5 разряд), Машинист насосных установок (5 разряд) К-3 2, Слесарь-ремонтник (5 разряд) К-3 1, Слесарь-ремонтник (5 разряд) Кислородная станция  К-3 1, Слесарь-ремонтник (6 разряд) К-3 1, Слесарь-ремонтник 4 разряда К-3 1, Уборщик производственных и служебных помещений (2 разряд).</t>
  </si>
  <si>
    <r>
      <t>036 Энергетический цех:</t>
    </r>
    <r>
      <rPr>
        <sz val="16"/>
        <color theme="1"/>
        <rFont val="Calibri"/>
        <family val="2"/>
        <charset val="204"/>
        <scheme val="minor"/>
      </rPr>
      <t xml:space="preserve"> Мастер по ремонту  и обслуживанию подстанций  линий и кабельных трасс, Мастер по ремонту и обслуживанию цеховых систем электроснабжения, Аппаратчик воздухоразделения 4  разряд К-3 2, Аппаратчик воздухоразделения 5  разряд К-3 2, Аппаратчик воздухоразделения 6 разряд К-3 2, Водитель электро- и автотележки 3  разряд, Генераторщик ацетиленовой установки 3 разряд, Генераторщик ацетиленовой установки 4 разряд, Грузчик 2 разряд  К-3 2,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Машинист насосных установок (5 разряд) К-3 2, Слесарь-сантехник (5 разряд), Электрогазосварщик (6 разряд).</t>
    </r>
  </si>
  <si>
    <t>036 Энергетический цех: Мастер по ремонту  и обслуживанию подстанций  линий и кабельных трасс, Мастер по ремонту и обслуживанию цеховых систем электроснабжения, Аппаратчик воздухоразделения 4  разряд К-3 2, Аппаратчик воздухоразделения 5  разряд К-3 2, Аппаратчик воздухоразделения 6 разряд К-3 2, Водитель электро- и автотележки 3  разряд, Генераторщик ацетиленовой установки 3 разряд, Генераторщик ацетиленовой установки 4 разряд, Грузчик 2 разряд  К-3 2,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Машинист насосных установок (5 разряд) К-3 2, Слесарь-сантехник (5 разряд), Электрогазосварщик (6 разряд).</t>
  </si>
  <si>
    <r>
      <t>036 Энергетический цех:</t>
    </r>
    <r>
      <rPr>
        <sz val="16"/>
        <color theme="1"/>
        <rFont val="Calibri"/>
        <family val="2"/>
        <charset val="204"/>
        <scheme val="minor"/>
      </rPr>
      <t xml:space="preserve"> Мастер ацетиленовой станции с К-3 1, Мастер по газификации углекислоты, Слесарь-ремонтник (5 разряд) К-3 1, Слесарь-ремонтник (5 разряд) Кислородная станция  К-3 1, Слесарь-ремонтник (6 разряд) К-3 1, Слесарь-ремонтник 4 разряда К-3 1.</t>
    </r>
  </si>
  <si>
    <t>036 Энергетический цех: Мастер ацетиленовой станции с К-3 1, Мастер по газификации углекислоты, Слесарь-ремонтник (5 разряд) К-3 1, Слесарь-ремонтник (5 разряд) Кислородная станция  К-3 1, Слесарь-ремонтник (6 разряд) К-3 1, Слесарь-ремонтник 4 разряда К-3 1.</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</si>
  <si>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Мастер по обслуживанию газового оборудования, Мастер по ремонту  и обслуживанию подстанций  линий и кабельных трасс, Мастер по ремонту и обслуживанию цеховых систем электроснабжения, Мастер участка оперативного и технического обслуживания компрессоров по выработке сжатого воздуха, Начальник цеха,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Ведущий инженер по подготовке производства, Диспетчер, Инженер-технолог 1 кат по электроснабжению, Аппаратчик воздухоразделения 4  разряд К-3 2, Аппаратчик воздухоразделения 5  разряд К-3 2, Аппаратчик воздухоразделения 6 разряд К-3 2, Водитель электро- и автотележки 3  разряд, Генераторщик ацетиленовой установки 3 разряд, Генераторщик ацетиленовой установки 4 разряд, Грузчик 2 разряд  К-3 2,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Машинист насосных установок (5 разряд) К-3 2, Наполнитель баллонов (ацетилен) 4  разряд, Наполнитель баллонов 4  разряд, Оператор газораспределительной станции (кислородная)  4  разряд, Оператор газораспределительной станции (кислородная) 5  разряд, Оператор газораспределительной станции (кислородная) 6 разряд, Оператор газораспределительной станции (углекислотная)  4  разряд, Слесарь аварийно-восстановительных работ 5 разряд, Слесарь по эксплуатации и ремонту газового оборудования (4 разряд), Слесарь по эксплуатации и ремонту газового оборудования (5 разряд), Слесарь-ремонтник (5 разряд) К-3 1, Слесарь-ремонтник (6 разряд) К-3 1, Слесарь-ремонтник 4 разряда К-3 1, Слесарь-сантехник (5 разряд), Уборщик производственных и служебных помещений (2 разряд), Электрогазосварщик (6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</si>
  <si>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Заместитель начальника цеха, Мастер ацетиленовой станции с К-3 1, Мастер по газификации углекислоты, Мастер по обслуживанию газового оборудования, Мастер по ремонту  и обслуживанию подстанций  линий и кабельных трасс, Мастер по ремонту и обслуживанию цеховых систем электроснабжения, Мастер участка оперативного и технического обслуживания компрессоров по выработке сжатого воздуха, Начальник цеха,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Ведущий инженер по подготовке производства, Диспетчер, Инженер-технолог 1 кат по электроснабжению, Аппаратчик воздухоразделения 4  разряд К-3 2, Аппаратчик воздухоразделения 5  разряд К-3 2, Аппаратчик воздухоразделения 6 разряд К-3 2, Водитель электро- и автотележки 3  разряд, Генераторщик ацетиленовой установки 3 разряд, Генераторщик ацетиленовой установки 4 разряд, Грузчик 2 разряд  К-3 2,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Машинист насосных установок (5 разряд) К-3 2, Наполнитель баллонов (ацетилен) 4  разряд, Наполнитель баллонов 4  разряд, Оператор газораспределительной станции (кислородная)  4  разряд, Оператор газораспределительной станции (кислородная) 5  разряд, Оператор газораспределительной станции (кислородная) 6 разряд, Оператор газораспределительной станции (углекислотная)  4  разряд, Слесарь аварийно-восстановительных работ 5 разряд, Слесарь по эксплуатации и ремонту газового оборудования (4 разряд), Слесарь по эксплуатации и ремонту газового оборудования (5 разряд), Слесарь-ремонтник (5 разряд) К-3 1, Слесарь-ремонтник (6 разряд) К-3 1, Слесарь-ремонтник 4 разряда К-3 1, Слесарь-сантехник (5 разряд), Уборщик производственных и служебных помещений (2 разряд), Электрогазосварщик (6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</si>
  <si>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Мастер по ремонту  и обслуживанию подстанций  линий и кабельных трасс, Мастер по ремонту и обслуживанию цеховых систем электроснабжения, Аппаратчик воздухоразделения 4  разряд К-3 2, Аппаратчик воздухоразделения 5  разряд К-3 2, Аппаратчик воздухоразделения 6 разряд К-3 2, Генераторщик ацетиленовой установки 3 разряд, Генераторщик ацетиленовой установки 4 разряд,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Слесарь-сантехник (5 разряд), Электрогазосварщик (6 разряд).</t>
    </r>
  </si>
  <si>
    <t>036 Энергетический цех: Мастер по ремонту  и обслуживанию подстанций  линий и кабельных трасс, Мастер по ремонту и обслуживанию цеховых систем электроснабжения, Аппаратчик воздухоразделения 4  разряд К-3 2, Аппаратчик воздухоразделения 5  разряд К-3 2, Аппаратчик воздухоразделения 6 разряд К-3 2, Генераторщик ацетиленовой установки 3 разряд, Генераторщик ацетиленовой установки 4 разряд,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Слесарь-сантехник (5 разряд), Электрогазосварщик (6 разряд).</t>
  </si>
  <si>
    <r>
      <t>036 Энергетический цех:</t>
    </r>
    <r>
      <rPr>
        <sz val="16"/>
        <color theme="1"/>
        <rFont val="Calibri"/>
        <family val="2"/>
        <charset val="204"/>
        <scheme val="minor"/>
      </rPr>
      <t xml:space="preserve"> Водитель электро- и автотележки 3  разряд, Грузчик 2 разряд  К-3 2, Машинист насосных установок (4 разряд) К-3 2, Машинист насосных установок (5 разряд), Машинист насосных установок (5 разряд) К-3 2,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</si>
  <si>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Водитель электро- и автотележки 3  разряд, Грузчик 2 разряд  К-3 2, Машинист насосных установок (4 разряд) К-3 2, Машинист насосных установок (5 разряд), Машинист насосных установок (5 разряд) К-3 2,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</si>
  <si>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Водитель электро- и автотележки 3  разряд,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</si>
  <si>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Водитель электро- и автотележки 3  разряд,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</si>
  <si>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Водитель электро- и автотележки 3  разряд, Слесарь-ремонтник (5 разряд) К-3 1, Слесарь-ремонтник (5 разряд) Кислородная станция  К-3 1, Слесарь-ремонтник (6 разряд) К-3 1, Слесарь-ремонтник 4 разряда К-3 1.</t>
    </r>
  </si>
  <si>
    <t>036 Энергетический цех: Водитель электро- и автотележки 3  разряд, Слесарь-ремонтник (5 разряд) К-3 1, Слесарь-ремонтник (5 разряд) Кислородная станция  К-3 1, Слесарь-ремонтник (6 разряд) К-3 1, Слесарь-ремонтник 4 разряда К-3 1.</t>
  </si>
  <si>
    <r>
      <t>036 Энергетический цех:</t>
    </r>
    <r>
      <rPr>
        <sz val="16"/>
        <color theme="1"/>
        <rFont val="Calibri"/>
        <family val="2"/>
        <charset val="204"/>
        <scheme val="minor"/>
      </rPr>
      <t xml:space="preserve">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</si>
  <si>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</si>
  <si>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Инженер-технолог 1 кат по электроснабжению, Грузчик 2 разряд  К-3 2,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Машинист насосных установок (5 разряд) К-3 2, Слесарь-ремонтник (5 разряд) К-3 1, Слесарь-ремонтник (5 разряд) Кислородная станция  К-3 1, Слесарь-ремонтник (6 разряд) К-3 1, Слесарь-ремонтник 4 разряда К-3 1.</t>
    </r>
  </si>
  <si>
    <t>036 Энергетический цех: Заместитель начальника цеха, Мастер ацетиленовой станции с К-3 1, Мастер по газификации углекислоты,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Инженер-технолог 1 кат по электроснабжению, Грузчик 2 разряд  К-3 2,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Машинист насосных установок (5 разряд) К-3 2, Слесарь-ремонтник (5 разряд) К-3 1, Слесарь-ремонтник (5 разряд) Кислородная станция  К-3 1, Слесарь-ремонтник (6 разряд) К-3 1, Слесарь-ремонтник 4 разряда К-3 1.</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</si>
  <si>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Инженер-технолог 1 кат по электроснабжению, Водитель электро- и автотележки 3  разряд, Грузчик 2 разряд  К-3 2,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</si>
  <si>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Заместитель начальника цеха, Мастер ацетиленовой станции с К-3 1, Мастер по газификации углекислоты, Инженер-технолог 1 кат по электроснабжению, Водитель электро- и автотележки 3  разряд, Грузчик 2 разряд  К-3 2,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</si>
  <si>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Машинист насосных установок (4 разряд) К-3 2, Машинист насосных установок (5 разряд), Машинист насосных установок (5 разряд) К-3 2, Оператор газораспределительной станции (кислородная)  4  разряд, Оператор газораспределительной станции (кислородная) 5  разряд, Оператор газораспределительной станции (кислородная) 6 разряд, Оператор газораспределительной станции (углекислотная)  4  разряд, Слесарь по эксплуатации и ремонту газового оборудования (4 разряд), Слесарь по эксплуатации и ремонту газового оборудования (5 разряд), Уборщик производственных и служебных помещений (2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</si>
  <si>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Заместитель начальника цеха, Мастер ацетиленовой станции с К-3 1, Мастер по газификации углекислоты, Машинист насосных установок (4 разряд) К-3 2, Машинист насосных установок (5 разряд), Машинист насосных установок (5 разряд) К-3 2, Оператор газораспределительной станции (кислородная)  4  разряд, Оператор газораспределительной станции (кислородная) 5  разряд, Оператор газораспределительной станции (кислородная) 6 разряд, Оператор газораспределительной станции (углекислотная)  4  разряд, Слесарь по эксплуатации и ремонту газового оборудования (4 разряд), Слесарь по эксплуатации и ремонту газового оборудования (5 разряд), Уборщик производственных и служебных помещений (2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</si>
  <si>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Грузчик 2 разряд  К-3 2.</t>
    </r>
  </si>
  <si>
    <t>036 Энергетический цех: Грузчик 2 разряд  К-3 2.</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</si>
  <si>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Водитель электро- и автотележки 3  разряд,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Машинист насосных установок (5 разряд) К-3 2, Наполнитель баллонов (ацетилен) 4  разряд, Наполнитель баллонов 4  разряд, Оператор газораспределительной станции (кислородная)  4  разряд, Оператор газораспределительной станции (кислородная) 5  разряд, Оператор газораспределительной станции (кислородная) 6 разряд, Оператор газораспределительной станции (углекислотная)  4  разряд, Слесарь по эксплуатации и ремонту газового оборудования (4 разряд), Слесарь по эксплуатации и ремонту газового оборудования (5 разряд),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</si>
  <si>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Заместитель начальника цеха, Мастер ацетиленовой станции с К-3 1, Мастер по газификации углекислоты, Водитель электро- и автотележки 3  разряд,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Машинист насосных установок (4 разряд) К-3 2, Машинист насосных установок (5 разряд), Машинист насосных установок (5 разряд) К-3 2, Наполнитель баллонов (ацетилен) 4  разряд, Наполнитель баллонов 4  разряд, Оператор газораспределительной станции (кислородная)  4  разряд, Оператор газораспределительной станции (кислородная) 5  разряд, Оператор газораспределительной станции (кислородная) 6 разряд, Оператор газораспределительной станции (углекислотная)  4  разряд, Слесарь по эксплуатации и ремонту газового оборудования (4 разряд), Слесарь по эксплуатации и ремонту газового оборудования (5 разряд),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</si>
  <si>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Диспетчер, Водитель электро- и автотележки 3  разряд,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</si>
  <si>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Заместитель начальника цеха, Мастер ацетиленовой станции с К-3 1, Мастер по газификации углекислоты,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Диспетчер, Водитель электро- и автотележки 3  разряд,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</si>
  <si>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Водитель электро- и автотележки 3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</si>
  <si>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Водитель электро- и автотележки 3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</si>
  <si>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t>
    </r>
  </si>
  <si>
    <t>036 Энергетический цех: Заместитель начальника цеха, Мастер ацетиленовой станции с К-3 1, Мастер по газификации углекислоты.</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</si>
  <si>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Водитель электро- и автотележки 3  разряд,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</si>
  <si>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Заместитель начальника цеха, Мастер ацетиленовой станции с К-3 1, Мастер по газификации углекислоты, Водитель электро- и автотележки 3  разряд,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</si>
  <si>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t>Опасности выполнения электромонтажных работ на столбах, опорах высоковольтных передач;</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</si>
  <si>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Ведущий инженер по подготовке производства, Диспетчер,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</si>
  <si>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Заместитель начальника цеха, Мастер ацетиленовой станции с К-3 1, Мастер по газификации углекислоты, Ведущий инженер по подготовке производства, Диспетчер,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</si>
  <si>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Водитель электро- и автотележки 3  разряд,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 Мастер по ремонту  и обслуживанию подстанций  линий и кабельных трасс.</t>
    </r>
  </si>
  <si>
    <t>036 Энергетический цех: Заместитель начальника цеха, Мастер ацетиленовой станции с К-3 1, Мастер по газификации углекислоты, Сменный мастер кислородной  станции, Сменный мастер по обслуживанию подстанций, Старший мастер по ремонту  и обслуживанию подстанций линий и кабельных трасс, Старший мастер участка  по ремонту и обслуживанию цеховых систем электроснабжения, Старший мастер участка по ремонту и обслуживанию систем водо теплоснабжения и межцеховых трубопроводов, Старший мастер участка производства ацетилена газификации углекислоты и газоснабжения, Старший мастер участка производства кислорода, Водитель электро- и автотележки 3  разряд,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 Слесарь-ремонтник (5 разряд) К-3 1, Слесарь-ремонтник (5 разряд) Кислородная станция  К-3 1, Слесарь-ремонтник (6 разряд) К-3 1, Слесарь-ремонтник 4 разряда К-3 1,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 Мастер по ремонту  и обслуживанию подстанций  линий и кабельных трасс.</t>
  </si>
  <si>
    <r>
      <t>036 Энергетический цех:</t>
    </r>
    <r>
      <rPr>
        <sz val="16"/>
        <color theme="1"/>
        <rFont val="Calibri"/>
        <family val="2"/>
        <charset val="204"/>
        <scheme val="minor"/>
      </rPr>
      <t xml:space="preserve"> Мастер ацетиленовой станции с К-3 1, Мастер по газификации углекислоты.</t>
    </r>
  </si>
  <si>
    <t>036 Энергетический цех: Мастер ацетиленовой станции с К-3 1, Мастер по газификации углекислоты.</t>
  </si>
  <si>
    <r>
      <t>036 Энергетический цех:</t>
    </r>
    <r>
      <rPr>
        <sz val="16"/>
        <color theme="1"/>
        <rFont val="Calibri"/>
        <family val="2"/>
        <charset val="204"/>
        <scheme val="minor"/>
      </rPr>
      <t xml:space="preserve"> Инженер-технолог 1 кат по электроснабжению,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</si>
  <si>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Инженер-технолог 1 кат по электроснабжению,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</si>
  <si>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Слесарь-ремонтник (5 разряд) К-3 1, Слесарь-ремонтник (5 разряд) Кислородная станция  К-3 1, Слесарь-ремонтник (6 разряд) К-3 1, Слесарь-ремонтник 4 разряда К-3 1, Слесарь-сантехник (5 разряд), Уборщик производственных и служебных помещений (2 разряд), Электрогазосварщик (6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</si>
  <si>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Заместитель начальника цеха, Мастер ацетиленовой станции с К-3 1, Мастер по газификации углекислоты, Слесарь-ремонтник (5 разряд) К-3 1, Слесарь-ремонтник (5 разряд) Кислородная станция  К-3 1, Слесарь-ремонтник (6 разряд) К-3 1, Слесарь-ремонтник 4 разряда К-3 1, Слесарь-сантехник (5 разряд), Уборщик производственных и служебных помещений (2 разряд), Электрогазосварщик (6 разряд),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</si>
  <si>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Мастер ацетиленовой станции с К-3 1, Мастер по газификации углекислоты, Инженер-технолог 1 кат по электроснабжению, Грузчик 2 разряд  К-3 2,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r>
  </si>
  <si>
    <t>036 Энергетический цех: Мастер ацетиленовой станции с К-3 1, Мастер по газификации углекислоты, Инженер-технолог 1 кат по электроснабжению, Грузчик 2 разряд  К-3 2, Электромонтер по обслуживанию подстанции 4 разряд, Электромонтер по обслуживанию подстанции 5 разряд, Электромонтер по обслуживанию подстанции 6  разряд, Электромонтер по ремонту аппаратуры  релейной защиты и автоматики 6 разряда, Электромонтер по ремонту и обслуживанию электрооборудования (4 разряд), Электромонтер по ремонту и обслуживанию электрооборудования (5 разряд), Электромонтер по ремонту и обслуживанию электрооборудования (6 разряд)  К-3 1, Электромонтер по ремонту и обслуживанию электрооборудования 6 разряд Кислородная станция ц № 36  К-3 1.</t>
  </si>
  <si>
    <r>
      <t>036 Энергетический цех:</t>
    </r>
    <r>
      <rPr>
        <sz val="16"/>
        <color theme="1"/>
        <rFont val="Calibri"/>
        <family val="2"/>
        <charset val="204"/>
        <scheme val="minor"/>
      </rPr>
      <t xml:space="preserve"> Мастер по ремонту  и обслуживанию подстанций  линий и кабельных трасс, Мастер по ремонту и обслуживанию цеховых систем электроснабжения, Мастер участка оперативного и технического обслуживания компрессоров по выработке сжатого воздуха, Старший мастер участка по ремонту и обслуживанию систем водо теплоснабжения и межцеховых трубопроводов, Аппаратчик воздухоразделения 4  разряд К-3 2, Аппаратчик воздухоразделения 5  разряд К-3 2, Аппаратчик воздухоразделения 6 разряд К-3 2,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t>
    </r>
  </si>
  <si>
    <t>036 Энергетический цех: Мастер по ремонту  и обслуживанию подстанций  линий и кабельных трасс, Мастер по ремонту и обслуживанию цеховых систем электроснабжения, Мастер участка оперативного и технического обслуживания компрессоров по выработке сжатого воздуха, Старший мастер участка по ремонту и обслуживанию систем водо теплоснабжения и межцеховых трубопроводов, Аппаратчик воздухоразделения 4  разряд К-3 2, Аппаратчик воздухоразделения 5  разряд К-3 2, Аппаратчик воздухоразделения 6 разряд К-3 2, Машинист компрессорных установок 4 разряд, Машинист компрессорных установок 5 разряд (Кислородная станция ц № 36) К-3 2, Машинист компрессорных установок 5 разряд (Участок произв ацетилена Ц№ 36).</t>
  </si>
  <si>
    <t>Опасность при выполнении альпинистских работ;</t>
  </si>
  <si>
    <r>
      <t>036 Энергетический цех:</t>
    </r>
    <r>
      <rPr>
        <sz val="16"/>
        <color theme="1"/>
        <rFont val="Calibri"/>
        <family val="2"/>
        <charset val="204"/>
        <scheme val="minor"/>
      </rPr>
      <t xml:space="preserve"> Уборщик производственных и служебных помещений (2 разряд).</t>
    </r>
  </si>
  <si>
    <t>036 Энергетический цех: Уборщик производственных и служебных помещений (2 разряд).</t>
  </si>
  <si>
    <r>
      <t>036 Энергетический цех:</t>
    </r>
    <r>
      <rPr>
        <sz val="16"/>
        <color theme="1"/>
        <rFont val="Calibri"/>
        <family val="2"/>
        <charset val="204"/>
        <scheme val="minor"/>
      </rPr>
      <t xml:space="preserve"> Заместитель начальника цеха, Мастер ацетиленовой станции с К-3 1, Мастер по газификации углекислоты, Машинист насосных установок (4 разряд) К-3 2, Машинист насосных установок (5 разряд), Машинист насосных установок (5 разряд) К-3 2, Аппаратчик воздухоразделения 4  разряд К-3 2, Аппаратчик воздухоразделения 5  разряд К-3 2, Аппаратчик воздухоразделения 6 разряд К-3 2.</t>
    </r>
  </si>
  <si>
    <t>036 Энергетический цех: Заместитель начальника цеха, Мастер ацетиленовой станции с К-3 1, Мастер по газификации углекислоты, Машинист насосных установок (4 разряд) К-3 2, Машинист насосных установок (5 разряд), Машинист насосных установок (5 разряд) К-3 2, Аппаратчик воздухоразделения 4  разряд К-3 2, Аппаратчик воздухоразделения 5  разряд К-3 2, Аппаратчик воздухоразделения 6 разряд К-3 2.</t>
  </si>
  <si>
    <r>
      <t>052  Участок по обслуживанию автоматических линий и сварочного оборудования:</t>
    </r>
    <r>
      <rPr>
        <sz val="16"/>
        <color theme="1"/>
        <rFont val="Calibri"/>
        <family val="2"/>
        <charset val="204"/>
        <scheme val="minor"/>
      </rPr>
      <t xml:space="preserve"> Мастер участка (вспомогательного), Начальник участка вспом, Наладчик контрольно-измерительных приборов и автоматики 5 разряд К-3 1, Наладчик контрольно-измерительных приборов и автоматики 6 разряд К-3 1, Наладчик сварочного и газоплазморезательного оборудования (4 разряд), Наладчик сварочного и газоплазморезательного оборудования (5 разряд), Наладчик сварочного и газоплазморезательного оборудования (6 разряд), Слесарь по контрольно-измерительным приборам и автоматике 5  разряд, Слесарь-ремонтник (5 разряд) К-3 1, Слесарь-ремонтник (6 разряд) К-3 1.</t>
    </r>
  </si>
  <si>
    <t>052  Участок по обслуживанию автоматических линий и сварочного оборудования: Мастер участка (вспомогательного), Начальник участка вспом, Наладчик контрольно-измерительных приборов и автоматики 5 разряд К-3 1, Наладчик контрольно-измерительных приборов и автоматики 6 разряд К-3 1, Наладчик сварочного и газоплазморезательного оборудования (4 разряд), Наладчик сварочного и газоплазморезательного оборудования (5 разряд), Наладчик сварочного и газоплазморезательного оборудования (6 разряд), Слесарь по контрольно-измерительным приборам и автоматике 5  разряд, Слесарь-ремонтник (5 разряд) К-3 1, Слесарь-ремонтник (6 разряд) К-3 1.</t>
  </si>
  <si>
    <r>
      <t>052  Участок по обслуживанию автоматических линий и сварочного оборудования:</t>
    </r>
    <r>
      <rPr>
        <sz val="16"/>
        <color theme="1"/>
        <rFont val="Calibri"/>
        <family val="2"/>
        <charset val="204"/>
        <scheme val="minor"/>
      </rPr>
      <t xml:space="preserve"> Наладчик контрольно-измерительных приборов и автоматики 5 разряд К-3 1, Наладчик контрольно-измерительных приборов и автоматики 6 разряд К-3 1, Наладчик сварочного и газоплазморезательного оборудования (4 разряд), Наладчик сварочного и газоплазморезательного оборудования (5 разряд), Наладчик сварочного и газоплазморезательного оборудования (6 разряд), Слесарь по контрольно-измерительным приборам и автоматике 5  разряд, Слесарь-ремонтник (5 разряд) К-3 1, Слесарь-ремонтник (6 разряд) К-3 1.</t>
    </r>
  </si>
  <si>
    <t>052  Участок по обслуживанию автоматических линий и сварочного оборудования: Наладчик контрольно-измерительных приборов и автоматики 5 разряд К-3 1, Наладчик контрольно-измерительных приборов и автоматики 6 разряд К-3 1, Наладчик сварочного и газоплазморезательного оборудования (4 разряд), Наладчик сварочного и газоплазморезательного оборудования (5 разряд), Наладчик сварочного и газоплазморезательного оборудования (6 разряд), Слесарь по контрольно-измерительным приборам и автоматике 5  разряд, Слесарь-ремонтник (5 разряд) К-3 1, Слесарь-ремонтник (6 разряд) К-3 1.</t>
  </si>
  <si>
    <t>060 Участок  по техническому обслуживанию социальных объектов завода (ГОК ЛОЦ цеха № 030) № 060: Мастер участка (вспомогательного), Слесарь-сантехник (3 разряд)  К-3 1, Слесарь-сантехник (5 разряд) К-3 1, Электрогазосварщик 4 разряд (участок № 060), Электромонтер по ремонту и обслуживанию электрооборудования (4 разряд) К-3 1, Электромонтер по ремонту и обслуживанию электрооборудования (5 разряд) К-3 1.</t>
  </si>
  <si>
    <t>1. Обеспечение проветривания в закрытых помещениях
2. Кондиционирование воздуха в местах выполенения работ, где это технологически возможно.
3. Введение дополнительных перерывов в летнее время.</t>
  </si>
  <si>
    <t>Наземные конструкции (здания, сооружения)</t>
  </si>
  <si>
    <t>060 Участок  по техническому обслуживанию социальных объектов завода (ГОК ЛОЦ цеха № 030) № 060: Слесарь-сантехник (3 разряд)  К-3 1, Слесарь-сантехник (5 разряд) К-3 1.</t>
  </si>
  <si>
    <t xml:space="preserve"> баллоны (кислород, ацетилен, пропан-бутан)</t>
  </si>
  <si>
    <t>1. Содержание в исправном состоянии оборудования
2. Выполнение работ с соблюдением техники безопасности.</t>
  </si>
  <si>
    <t xml:space="preserve">Острые кромки металлоконструкций </t>
  </si>
  <si>
    <t>Детали, металлические конструкции после  газопламенной обработки, сварки</t>
  </si>
  <si>
    <t xml:space="preserve">Технологические ёмкости </t>
  </si>
  <si>
    <t>060 Участок  по техническому обслуживанию социальных объектов завода (ГОК ЛОЦ цеха № 030) № 060: Электрогазосварщик 4 разряд (участок № 060).</t>
  </si>
  <si>
    <t xml:space="preserve">Неподвижные колющие поверхности  (металлическая арматура, элементы металлических конструкций) </t>
  </si>
  <si>
    <t>Ручные , горелки, печи на твёрдом топливе</t>
  </si>
  <si>
    <t>Летний период.</t>
  </si>
  <si>
    <t>1. Обеспечение проветривания помещений при производстве работ
2. Кондиционирование воздуха в местах выполенения работ, где это технологически возможно.
3. Введение дополнительных перерывов в летнее время.</t>
  </si>
  <si>
    <t>060 Участок  по техническому обслуживанию социальных объектов завода (ГОК ЛОЦ цеха № 030) № 060: Электромонтер по ремонту и обслуживанию электрооборудования (4 разряд) К-3 1, Электромонтер по ремонту и обслуживанию электрооборудования (5 разряд) К-3 1.</t>
  </si>
  <si>
    <t xml:space="preserve"> люльки для подъёма людей, котлованы, шахты</t>
  </si>
  <si>
    <t>Детали, металлические конструкции после термической обработки, газопламенной обработки, сварки</t>
  </si>
  <si>
    <r>
      <t>200 ОГТ (Отдел главного технолога):</t>
    </r>
    <r>
      <rPr>
        <sz val="16"/>
        <color theme="1"/>
        <rFont val="Calibri"/>
        <family val="2"/>
        <charset val="204"/>
        <scheme val="minor"/>
      </rPr>
      <t xml:space="preserve"> Главный технолог- начальник отдела, Заместитель главного технолога -главный технолог проекта, Заместитель главного технолога по машиностроению, Заместитель главного технолога по подготовке производства оснастке и инструменту, Начальник бюро изоляции и достройки ОГТ, Начальник бюро механо-монтажных электромонтажных работ и испытаний, Начальник бюро нормирования материалов ОГТ, Начальник бюро нормирования работ ОГТ, Начальник бюро распределения работ ОГТ, Начальник бюро расцеховки МСЧ ОГТ, Начальник бюро устройств и палубных механизмов ОГТ, Начальник конструкторского бюро временного энергоснабжения ОГТ, Начальник конструкторского бюро корпусной оснастки ОГТ, Начальник конструкторского бюро механо-монтажной оснастки ОГТ, Начальник корпусного бюро, Начальник службы ПАПП (плазово-аналитической подготовки производства), Ведущий инженер-конструктор, Ведущий инженер-программист, Ведущий инженер-программист - руководитель группы программирования Службы ПАПП, Ведущий инженер-технолог, Ведущий инженер-технолог - руководитель группы покрытий, Ведущий инженер-технолог - руководитель группы систем и трубопроводов, Ведущий инженер-технолог - руководитель расчетной группы службы ПАПП ОГТ, Ведущий инженер-технолог - руководитель технологической группы службы ПАПП ОГТ, Ведущий инженер-технолог по инструменту, Ведущий инженер-технолог по оснастке, Инженер-конструктор 1 кат, Инженер-конструктор 2 кат, Инженер-программист 1 кат, Инженер-технолог 1 кат, Инженер-технолог 2 кат, Инженер-технолог 3 кат, Инженер-технолог по подготовке производства 1 категории, Техник 1 категории, Разметчик плазовый 6 разряд.</t>
    </r>
  </si>
  <si>
    <t>200 ОГТ (Отдел главного технолога): Главный технолог- начальник отдела, Заместитель главного технолога -главный технолог проекта, Заместитель главного технолога по машиностроению, Заместитель главного технолога по подготовке производства оснастке и инструменту, Начальник бюро изоляции и достройки ОГТ, Начальник бюро механо-монтажных электромонтажных работ и испытаний, Начальник бюро нормирования материалов ОГТ, Начальник бюро нормирования работ ОГТ, Начальник бюро распределения работ ОГТ, Начальник бюро расцеховки МСЧ ОГТ, Начальник бюро устройств и палубных механизмов ОГТ, Начальник конструкторского бюро временного энергоснабжения ОГТ, Начальник конструкторского бюро корпусной оснастки ОГТ, Начальник конструкторского бюро механо-монтажной оснастки ОГТ, Начальник корпусного бюро, Начальник службы ПАПП (плазово-аналитической подготовки производства), Ведущий инженер-конструктор, Ведущий инженер-программист, Ведущий инженер-программист - руководитель группы программирования Службы ПАПП, Ведущий инженер-технолог, Ведущий инженер-технолог - руководитель группы покрытий, Ведущий инженер-технолог - руководитель группы систем и трубопроводов, Ведущий инженер-технолог - руководитель расчетной группы службы ПАПП ОГТ, Ведущий инженер-технолог - руководитель технологической группы службы ПАПП ОГТ, Ведущий инженер-технолог по инструменту, Ведущий инженер-технолог по оснастке, Инженер-конструктор 1 кат, Инженер-конструктор 2 кат, Инженер-программист 1 кат, Инженер-технолог 1 кат, Инженер-технолог 2 кат, Инженер-технолог 3 кат, Инженер-технолог по подготовке производства 1 категории, Техник 1 категории, Разметчик плазовый 6 разряд.</t>
  </si>
  <si>
    <t>Бумага, канцелярский нож. Ножницы, металлическая стружка</t>
  </si>
  <si>
    <r>
      <t>200 ОГТ (Отдел главного технолога):</t>
    </r>
    <r>
      <rPr>
        <sz val="16"/>
        <color theme="1"/>
        <rFont val="Calibri"/>
        <family val="2"/>
        <charset val="204"/>
        <scheme val="minor"/>
      </rPr>
      <t xml:space="preserve"> Заместитель главного технолога -главный технолог проекта, Ведущий инженер-технолог, Ведущий инженер-технолог - руководитель группы покрытий, Ведущий инженер-технолог - руководитель группы систем и трубопроводов, Ведущий инженер-технолог - руководитель расчетной группы службы ПАПП ОГТ, Ведущий инженер-технолог - руководитель технологической группы службы ПАПП ОГТ.</t>
    </r>
  </si>
  <si>
    <t>200 ОГТ (Отдел главного технолога): Заместитель главного технолога -главный технолог проекта, Ведущий инженер-технолог, Ведущий инженер-технолог - руководитель группы покрытий, Ведущий инженер-технолог - руководитель группы систем и трубопроводов, Ведущий инженер-технолог - руководитель расчетной группы службы ПАПП ОГТ, Ведущий инженер-технолог - руководитель технологической группы службы ПАПП ОГТ.</t>
  </si>
  <si>
    <r>
      <t>200 ОГТ (Отдел главного технолога):</t>
    </r>
    <r>
      <rPr>
        <sz val="16"/>
        <color theme="1"/>
        <rFont val="Calibri"/>
        <family val="2"/>
        <charset val="204"/>
        <scheme val="minor"/>
      </rPr>
      <t xml:space="preserve"> Разметчик плазовый 6 разряд.</t>
    </r>
  </si>
  <si>
    <t>200 ОГТ (Отдел главного технолога): Разметчик плазовый 6 разряд.</t>
  </si>
  <si>
    <r>
      <t>201 ОГСв (Отдел главного сварщика):</t>
    </r>
    <r>
      <rPr>
        <sz val="16"/>
        <color theme="1"/>
        <rFont val="Calibri"/>
        <family val="2"/>
        <charset val="204"/>
        <scheme val="minor"/>
      </rPr>
      <t xml:space="preserve"> Главный сварщик-начальник отдела, Заместитель главного сварщика-начальника отдела, Мастер производственного обучения, Начальник лаборатории, Ведущий инженер-конструктор, Ведущий инженер-технолог, Инженер-технолог 1 кат, Газорезчик 3 разряд К-3 1.</t>
    </r>
  </si>
  <si>
    <t>201 ОГСв (Отдел главного сварщика): Главный сварщик-начальник отдела, Заместитель главного сварщика-начальника отдела, Мастер производственного обучения, Начальник лаборатории, Ведущий инженер-конструктор, Ведущий инженер-технолог, Инженер-технолог 1 кат, Газорезчик 3 разряд К-3 1.</t>
  </si>
  <si>
    <t>Летний период, термопечи.</t>
  </si>
  <si>
    <r>
      <t>201 ОГСв (Отдел главного сварщика):</t>
    </r>
    <r>
      <rPr>
        <sz val="16"/>
        <color theme="1"/>
        <rFont val="Calibri"/>
        <family val="2"/>
        <charset val="204"/>
        <scheme val="minor"/>
      </rPr>
      <t xml:space="preserve"> Начальник лаборатории.</t>
    </r>
  </si>
  <si>
    <t>201 ОГСв (Отдел главного сварщика): Начальник лаборатории.</t>
  </si>
  <si>
    <t>Станочное оборудование, автотранспорт, машины и механизмы эксплуатируемые и проходящие испытания на строящихся судах</t>
  </si>
  <si>
    <r>
      <t>201 ОГСв (Отдел главного сварщика):</t>
    </r>
    <r>
      <rPr>
        <sz val="16"/>
        <color theme="1"/>
        <rFont val="Calibri"/>
        <family val="2"/>
        <charset val="204"/>
        <scheme val="minor"/>
      </rPr>
      <t xml:space="preserve"> Ведущий инженер-технолог, Инженер-технолог 1 кат.</t>
    </r>
  </si>
  <si>
    <t>201 ОГСв (Отдел главного сварщика): Ведущий инженер-технолог, Инженер-технолог 1 кат.</t>
  </si>
  <si>
    <r>
      <t>201 ОГСв (Отдел главного сварщика):</t>
    </r>
    <r>
      <rPr>
        <sz val="16"/>
        <color theme="1"/>
        <rFont val="Calibri"/>
        <family val="2"/>
        <charset val="204"/>
        <scheme val="minor"/>
      </rPr>
      <t xml:space="preserve"> Газорезчик 3 разряд К-3 1.</t>
    </r>
  </si>
  <si>
    <t>201 ОГСв (Отдел главного сварщика): Газорезчик 3 разряд К-3 1.</t>
  </si>
  <si>
    <t xml:space="preserve">Неподвижные колющие поверхности на  строящихся заказах (металлическая арматура, элементы металлических конструкций) </t>
  </si>
  <si>
    <t xml:space="preserve"> баллоны (кислород, ацетилен, пропан-бутан, аргон, азот, углекислота)</t>
  </si>
  <si>
    <t>Ручные резаки, машины тепловой резки, горелки.</t>
  </si>
  <si>
    <r>
      <t>202 ОТП (Отдел техперевооружения):</t>
    </r>
    <r>
      <rPr>
        <sz val="16"/>
        <color theme="1"/>
        <rFont val="Calibri"/>
        <family val="2"/>
        <charset val="204"/>
        <scheme val="minor"/>
      </rPr>
      <t xml:space="preserve"> Начальник бюро, Начальник отдела, Ведущий инженер-технолог.</t>
    </r>
  </si>
  <si>
    <t>202 ОТП (Отдел техперевооружения): Начальник бюро, Начальник отдела, Ведущий инженер-технолог.</t>
  </si>
  <si>
    <t>Бумага, канцелярский нож. Ножницы, канцелярские принадлежности</t>
  </si>
  <si>
    <t xml:space="preserve">1. Применение СИЗ.
2. Соблюдение техники безопасности при работе с инструментом </t>
  </si>
  <si>
    <t>Бытовое электрооборудование</t>
  </si>
  <si>
    <t>1. Соблюдение правил электробезопасности.
2. Периодические инструктажи по электробезопасности.
3. Применение изолирующих СИЗ.</t>
  </si>
  <si>
    <t>Летний период,</t>
  </si>
  <si>
    <t>1. Обеспечение проветривания помещений
2. Кондиционирование воздуха в местах выполенения работ, где это технологически возможно.
3. Введение дополнительных перерывов в летнее время.</t>
  </si>
  <si>
    <t xml:space="preserve">1. Соблюдение правил пожарной безопасности 
3. Установка первичных средст пожаротушения </t>
  </si>
  <si>
    <r>
      <t>211 ПДО (Производственно-диспетчерский отдел):</t>
    </r>
    <r>
      <rPr>
        <sz val="16"/>
        <color theme="1"/>
        <rFont val="Calibri"/>
        <family val="2"/>
        <charset val="204"/>
        <scheme val="minor"/>
      </rPr>
      <t xml:space="preserve"> Главный диспетчер, Заместитель начальника отдела, Начальник бюро МСЧ, Начальник отдела, Ведущий инженер по подготовке производства, Ведущий инженер по подготовке производства (бюро МСЧ), Инженер по подготовке производства 1 кат, Инженер по подготовке производства 1 кат (бюро МСЧ), Старший сменный диспетчер.</t>
    </r>
  </si>
  <si>
    <t>211 ПДО (Производственно-диспетчерский отдел): Главный диспетчер, Заместитель начальника отдела, Начальник бюро МСЧ, Начальник отдела, Ведущий инженер по подготовке производства, Ведущий инженер по подготовке производства (бюро МСЧ), Инженер по подготовке производства 1 кат, Инженер по подготовке производства 1 кат (бюро МСЧ), Старший сменный диспетчер.</t>
  </si>
  <si>
    <t>Бумага, канцелярский нож. Ножницы</t>
  </si>
  <si>
    <t>1. Применение СИЗ.
2. Соблюдение техники безопасности при работе с инструментом .</t>
  </si>
  <si>
    <t xml:space="preserve">Летний период, </t>
  </si>
  <si>
    <t>1. Обеспечение проветривания в помещениях.
2. Кондиционирование воздуха в местах выполенения работ, где это технологически возможно.
3. Введение дополнительных перерывов в летнее время.</t>
  </si>
  <si>
    <t>Оборудование способное привести к воспламенению</t>
  </si>
  <si>
    <t>1. Соблюдение правил пожарной безопасности 
2. Установка первичных средст пожаротушения в помещениях</t>
  </si>
  <si>
    <t>1. Соблюдение мер пожарной безопасности в летнее время</t>
  </si>
  <si>
    <r>
      <t>212 ПЭО (Планово - экономический отдел):</t>
    </r>
    <r>
      <rPr>
        <sz val="16"/>
        <color theme="1"/>
        <rFont val="Calibri"/>
        <family val="2"/>
        <charset val="204"/>
        <scheme val="minor"/>
      </rPr>
      <t xml:space="preserve"> Заместитель начальника отдела, Заместитель начальника отдела по бюджетированию и себестоимости, Начальник бюро, Начальник отдела, Ведущий экономист, Экономист 1 кат.</t>
    </r>
  </si>
  <si>
    <t>212 ПЭО (Планово - экономический отдел): Заместитель начальника отдела, Заместитель начальника отдела по бюджетированию и себестоимости, Начальник бюро, Начальник отдела, Ведущий экономист, Экономист 1 кат.</t>
  </si>
  <si>
    <t xml:space="preserve"> оборудование способное привести к воспламенению</t>
  </si>
  <si>
    <t>1. Соблюдение правил пожарной безопасности 
2. Установка первичных средст пожаротушения в местах работы .</t>
  </si>
  <si>
    <t>1. Соблюдение мер безопасности в летнее время</t>
  </si>
  <si>
    <r>
      <t>217 ОГСтр (Отдел главного строителя):</t>
    </r>
    <r>
      <rPr>
        <sz val="16"/>
        <color theme="1"/>
        <rFont val="Calibri"/>
        <family val="2"/>
        <charset val="204"/>
        <scheme val="minor"/>
      </rPr>
      <t xml:space="preserve"> Главный строитель- начальник отдела, Заместитель главного строителя, Заместитель главного строителя по судоремонту, Заместитель главного строителя по электро-монтажным работам, Начальник бюро по договорной работе и контролю шеф-монтажных работ, Ведущий специалист, Помощник строителя судов, Старший строитель судов, Строитель судов по ЗИП, Строитель судов по корпусу, окраске и обстройке, Строитель судов по летно-авиационному комплексу (ЛАК), Строитель судов по механизмам, Строитель судов по палубным механизмам (ПМ), Строитель судов по системам и вентиляции, Строитель судов по спецтехнике, Строитель судов по судоремонту, Строитель судов по электронасыщению, Архивариус.</t>
    </r>
  </si>
  <si>
    <t>217 ОГСтр (Отдел главного строителя): Главный строитель- начальник отдела, Заместитель главного строителя, Заместитель главного строителя по судоремонту, Заместитель главного строителя по электро-монтажным работам, Начальник бюро по договорной работе и контролю шеф-монтажных работ, Ведущий специалист, Помощник строителя судов, Старший строитель судов, Строитель судов по ЗИП, Строитель судов по корпусу, окраске и обстройке, Строитель судов по летно-авиационному комплексу (ЛАК), Строитель судов по механизмам, Строитель судов по палубным механизмам (ПМ), Строитель судов по системам и вентиляции, Строитель судов по спецтехнике, Строитель судов по судоремонту, Строитель судов по электронасыщению, Архивариус.</t>
  </si>
  <si>
    <r>
      <t>217 ОГСтр (Отдел главного строителя):</t>
    </r>
    <r>
      <rPr>
        <sz val="16"/>
        <color theme="1"/>
        <rFont val="Calibri"/>
        <family val="2"/>
        <charset val="204"/>
        <scheme val="minor"/>
      </rPr>
      <t xml:space="preserve"> Главный строитель- начальник отдела, Заместитель главного строителя, Заместитель главного строителя по судоремонту, Заместитель главного строителя по электро-монтажным работам, Начальник бюро по договорной работе и контролю шеф-монтажных работ, Ведущий специалист, Помощник строителя судов, Старший строитель судов, Строитель судов по ЗИП, Строитель судов по корпусу, окраске и обстройке, Строитель судов по летно-авиационному комплексу (ЛАК), Строитель судов по механизмам, Строитель судов по палубным механизмам (ПМ), Строитель судов по системам и вентиляции, Строитель судов по спецтехнике, Строитель судов по судоремонту, Строитель судов по электронасыщению.</t>
    </r>
  </si>
  <si>
    <t>217 ОГСтр (Отдел главного строителя): Главный строитель- начальник отдела, Заместитель главного строителя, Заместитель главного строителя по судоремонту, Заместитель главного строителя по электро-монтажным работам, Начальник бюро по договорной работе и контролю шеф-монтажных работ, Ведущий специалист, Помощник строителя судов, Старший строитель судов, Строитель судов по ЗИП, Строитель судов по корпусу, окраске и обстройке, Строитель судов по летно-авиационному комплексу (ЛАК), Строитель судов по механизмам, Строитель судов по палубным механизмам (ПМ), Строитель судов по системам и вентиляции, Строитель судов по спецтехнике, Строитель судов по судоремонту, Строитель судов по электронасыщению.</t>
  </si>
  <si>
    <r>
      <t>218 ОИ (Отдел испытателей):</t>
    </r>
    <r>
      <rPr>
        <sz val="16"/>
        <color theme="1"/>
        <rFont val="Calibri"/>
        <family val="2"/>
        <charset val="204"/>
        <scheme val="minor"/>
      </rPr>
      <t xml:space="preserve"> Заместитель начальника отдела, Мастер контрольный, Начальник отдела, Старший мастер контрольный (участка цеха), Архивариус.</t>
    </r>
  </si>
  <si>
    <t>218 ОИ (Отдел испытателей): Заместитель начальника отдела, Мастер контрольный, Начальник отдела, Старший мастер контрольный (участка цеха), Архивариус.</t>
  </si>
  <si>
    <r>
      <t>218 ОИ (Отдел испытателей):</t>
    </r>
    <r>
      <rPr>
        <sz val="16"/>
        <color theme="1"/>
        <rFont val="Calibri"/>
        <family val="2"/>
        <charset val="204"/>
        <scheme val="minor"/>
      </rPr>
      <t xml:space="preserve"> Мастер контрольный, Старший мастер контрольный (участка цеха).</t>
    </r>
  </si>
  <si>
    <t>218 ОИ (Отдел испытателей): Мастер контрольный, Старший мастер контрольный (участка цеха).</t>
  </si>
  <si>
    <r>
      <t>220 ОТиЗ (Отдел труда и заработной платы):</t>
    </r>
    <r>
      <rPr>
        <sz val="16"/>
        <color theme="1"/>
        <rFont val="Calibri"/>
        <family val="2"/>
        <charset val="204"/>
        <scheme val="minor"/>
      </rPr>
      <t xml:space="preserve"> Заместитель  начальника отдела по организации труда в производстве, Начальник бюро, Начальник бюро труда и заработной платы (БТЗ) цехов №№ 6 18, Начальник отдела, Ведущий инженер по организации и нормированию труда, Ведущий инженер по организации труда, Ведущий инженер по организации труда цехов №№ 16 28, Ведущий экономист по труду, Инженер по организации и нормированию труда 1 кат, Инженер по организации труда 1 кат.</t>
    </r>
  </si>
  <si>
    <t>220 ОТиЗ (Отдел труда и заработной платы): Заместитель  начальника отдела по организации труда в производстве, Начальник бюро, Начальник бюро труда и заработной платы (БТЗ) цехов №№ 6 18, Начальник отдела, Ведущий инженер по организации и нормированию труда, Ведущий инженер по организации труда, Ведущий инженер по организации труда цехов №№ 16 28, Ведущий экономист по труду, Инженер по организации и нормированию труда 1 кат, Инженер по организации труда 1 кат.</t>
  </si>
  <si>
    <t>Бумага, канцелярский нож, ножницы</t>
  </si>
  <si>
    <t>1. Соблюдение правил пожарной безопасности безопасности.
2. Установка первичных средст пожаротушения .</t>
  </si>
  <si>
    <t>Повышенная температура в летний период</t>
  </si>
  <si>
    <t>1. Соблюдение режима труда и отдыха в летнее время.</t>
  </si>
  <si>
    <r>
      <t>226 ОГМ (Отдел главного механика):</t>
    </r>
    <r>
      <rPr>
        <sz val="16"/>
        <color theme="1"/>
        <rFont val="Calibri"/>
        <family val="2"/>
        <charset val="204"/>
        <scheme val="minor"/>
      </rPr>
      <t xml:space="preserve"> Главный механик-начальник отдела, Заместитель главного механика, Начальник бюро, Специалисты, Ведущий инженер, Ведущий инженер по нормированию труда (сметчик), Ведущий инженер-конструктор, Ведущий инженер-технолог, Инженер-технолог 1 категории, Техник 1 категории.</t>
    </r>
  </si>
  <si>
    <t>226 ОГМ (Отдел главного механика): Главный механик-начальник отдела, Заместитель главного механика, Начальник бюро, Специалисты, Ведущий инженер, Ведущий инженер по нормированию труда (сметчик), Ведущий инженер-конструктор, Ведущий инженер-технолог, Инженер-технолог 1 категории, Техник 1 категории.</t>
  </si>
  <si>
    <t xml:space="preserve">1. Соблюдение правил пожарной безопасности безопасности
2. Установка первичных средст пожаротушения </t>
  </si>
  <si>
    <r>
      <t>226 ОГМ (Отдел главного механика):</t>
    </r>
    <r>
      <rPr>
        <sz val="16"/>
        <color theme="1"/>
        <rFont val="Calibri"/>
        <family val="2"/>
        <charset val="204"/>
        <scheme val="minor"/>
      </rPr>
      <t xml:space="preserve"> Ведущий инженер-технолог, Инженер-технолог 1 категории.</t>
    </r>
  </si>
  <si>
    <t>226 ОГМ (Отдел главного механика): Ведущий инженер-технолог, Инженер-технолог 1 категории.</t>
  </si>
  <si>
    <t>227 ОГЭ (Отдел главного энергетика): Главный энергетик - начальник отдела, Заместитель главного энергетика-начальника отдела по тепло-газо-водоснабжению, Заместитель главного энергетика-начальника отдела по электроснабжению, Начальник бюро энергонадзора, Начальник газовой службы, Начальник участка  связи и сигнализации, Начальник электротехнической лаборатории, Старший мастер участка связи и сигнализации, Ведущий инженер, Ведущий инженер (по водоснабжению и канализации), Ведущий инженер газового хозяйства, Ведущий инженер по вентиляции и теплоснабжению, Ведущий инженер по высоковольтным  сетям  и подстанциям, Ведущий инженер по надзору за объектами котлонадзора и сетей газопотребления, Ведущий инженер по низковольтным  сетям, Ведущий инженер по учету и планированию энергоресурсов, Ведущий инженер по энергонадзору, Оператор пульта управления (нагрузочное устройство), Электромонтер линейных сооружений телефонной связи и радиофикации 6 разряд, Электромонтер охранно-пожарной сигнализации 5  разряд, Электромонтер охранно-пожарной сигнализации 6 разряд, Электромонтер по испытаниям и измерениям 5  разряда, Электромонтер по ремонту аппаратуры релейной защиты и автоматики 6 разряда, Электромонтер станционного оборудования телефонной связи 5 разряд К- 3.</t>
  </si>
  <si>
    <t>227 ОГЭ (Отдел главного энергетика): Главный энергетик - начальник отдела, Заместитель главного энергетика-начальника отдела по тепло-газо-водоснабжению, Заместитель главного энергетика-начальника отдела по электроснабжению, Начальник бюро энергонадзора, Начальник газовой службы, Начальник участка  связи и сигнализации, Начальник электротехнической лаборатории, Старший мастер участка связи и сигнализации, Ведущий инженер, Ведущий инженер (по водоснабжению и канализации), Ведущий инженер газового хозяйства, Ведущий инженер по вентиляции и теплоснабжению, Ведущий инженер по высоковольтным  сетям  и подстанциям, Ведущий инженер по надзору за объектами котлонадзора и сетей газопотребления, Ведущий инженер по низковольтным  сетям, Ведущий инженер по учету и планированию энергоресурсов, Ведущий инженер по энергонадзору, Оператор пульта управления (нагрузочное устройство), Электромонтер линейных сооружений телефонной связи и радиофикации 6 разряд, Электромонтер охранно-пожарной сигнализации 5  разряд, Электромонтер охранно-пожарной сигнализации 6 разряд, Электромонтер по испытаниям и измерениям 5  разряда, Электромонтер по ремонту аппаратуры релейной защиты и автоматики 6 разряда, Электромонтер станционного оборудования телефонной связи 5 разряд К- 3 1.</t>
  </si>
  <si>
    <t>227 ОГЭ (Отдел главного энергетика): Ведущий инженер (по водоснабжению и канализации), Ведущий инженер газового хозяйства, Ведущий инженер по вентиляции и теплоснабжению, Ведущий инженер по высоковольтным  сетям  и подстанциям, Ведущий инженер по надзору за объектами котлонадзора и сетей газопотребления, Электромонтер линейных сооружений телефонной связи и радиофикации 6 разряд, Электромонтер охранно-пожарной сигнализации 5  разряд, Электромонтер охранно-пожарной сигнализации 6 разряд, Электромонтер по испытаниям и измерениям 5  разряда, Электромонтер по ремонту аппаратуры релейной защиты и автоматики 6 разряда, Электромонтер станционного оборудования телефонной связи 5 разряд К- 3 1.</t>
  </si>
  <si>
    <t>227 ОГЭ (Отдел главного энергетика): Ведущий инженер (по водоснабжению и канализации), Ведущий инженер по вентиляции и теплоснабжению, Ведущий инженер по надзору за объектами котлонадзора и сетей газопотребления, Ведущий инженер по низковольтным  сетям, Электромонтер линейных сооружений телефонной связи и радиофикации 6 разряд, Электромонтер охранно-пожарной сигнализации 5  разряд, Электромонтер охранно-пожарной сигнализации 6 разряд, Электромонтер по испытаниям и измерениям 5  разряда, Электромонтер по ремонту аппаратуры релейной защиты и автоматики 6 разряда, Электромонтер станционного оборудования телефонной связи 5 разряд К- 3 1.</t>
  </si>
  <si>
    <r>
      <t>227 ОГЭ (Отдел главного энергетика):</t>
    </r>
    <r>
      <rPr>
        <sz val="16"/>
        <color theme="1"/>
        <rFont val="Calibri"/>
        <family val="2"/>
        <charset val="204"/>
        <scheme val="minor"/>
      </rPr>
      <t xml:space="preserve"> Ведущий инженер газового хозяйства.</t>
    </r>
  </si>
  <si>
    <t>227 ОГЭ (Отдел главного энергетика): Ведущий инженер газового хозяйства.</t>
  </si>
  <si>
    <t>1. Установка пожарной сигнализации
2. Установка и содержание в исправном состоянии средст пожаротушения в местах выполнения работ.
3. Установка автоматических систем пожаротушения в местах, где есть вероятность взрыва при пожаре.</t>
  </si>
  <si>
    <r>
      <t>227 ОГЭ (Отдел главного энергетика):</t>
    </r>
    <r>
      <rPr>
        <sz val="16"/>
        <color theme="1"/>
        <rFont val="Calibri"/>
        <family val="2"/>
        <charset val="204"/>
        <scheme val="minor"/>
      </rPr>
      <t xml:space="preserve"> Электромонтер линейных сооружений телефонной связи и радиофикации 6 разряд.</t>
    </r>
  </si>
  <si>
    <t>227 ОГЭ (Отдел главного энергетика): Электромонтер линейных сооружений телефонной связи и радиофикации 6 разряд.</t>
  </si>
  <si>
    <t xml:space="preserve">Детали, металлические конструкции после  газопламенной обработки, сварки, </t>
  </si>
  <si>
    <t>227 ОГЭ (Отдел главного энергетика): Начальник электротехнической лаборатории, Электромонтер линейных сооружений телефонной связи и радиофикации 6 разряд, Электромонтер по ремонту аппаратуры релейной защиты и автоматики 6 разряда, Электромонтер станционного оборудования телефонной связи 5 разряд К- 3 1.</t>
  </si>
  <si>
    <r>
      <t>228 ОГА (Отдел главного архитектора):</t>
    </r>
    <r>
      <rPr>
        <sz val="16"/>
        <color theme="1"/>
        <rFont val="Calibri"/>
        <family val="2"/>
        <charset val="204"/>
        <scheme val="minor"/>
      </rPr>
      <t xml:space="preserve"> Главный архитектор - начальник отдела, Заместитель главного архитектора - начальника отдела по гидротехническим сооружениям, Ведущий инженер, Ведущий инженер (сметчик), Ведущий инженер-конструктор, Инженер 2 категории.</t>
    </r>
  </si>
  <si>
    <t>228 ОГА (Отдел главного архитектора): Главный архитектор - начальник отдела, Заместитель главного архитектора - начальника отдела по гидротехническим сооружениям, Ведущий инженер, Ведущий инженер (сметчик), Ведущий инженер-конструктор, Инженер 2 категории.</t>
  </si>
  <si>
    <t>1. Обеспечение проветривания в закрытых  участках, цехах.
2. Кондиционирование воздуха в местах выполенения работ, где это технологически возможно.
3. Введение дополнительных перерывов в летнее время.</t>
  </si>
  <si>
    <r>
      <t>230 ОИТ(Отдел информационных технологий):</t>
    </r>
    <r>
      <rPr>
        <sz val="16"/>
        <color theme="1"/>
        <rFont val="Calibri"/>
        <family val="2"/>
        <charset val="204"/>
        <scheme val="minor"/>
      </rPr>
      <t xml:space="preserve"> Заместитель начальника отдела (компьютерного обеспечения), Начальник отдела (компьютерного обеспечения), Администратор вычислительной сети, Администратор вычислительной сети с К-3 1, Ведущий инженер-программист, Старший администратор вычислительной сети.</t>
    </r>
  </si>
  <si>
    <t>230 ОИТ(Отдел информационных технологий): Заместитель начальника отдела (компьютерного обеспечения), Начальник отдела (компьютерного обеспечения), Администратор вычислительной сети, Администратор вычислительной сети с К-3 1, Ведущий инженер-программист, Старший администратор вычислительной сети.</t>
  </si>
  <si>
    <t>Пути передвижения по территории предприятия, внутри помещений</t>
  </si>
  <si>
    <t>опасность пореза частей тела, в том числе кромкой листа бумаги, канцелярским ножом, ножницами</t>
  </si>
  <si>
    <r>
      <t>232 СОТиПН (Служба охраны труда и пожарного надзора):</t>
    </r>
    <r>
      <rPr>
        <sz val="16"/>
        <color theme="1"/>
        <rFont val="Calibri"/>
        <family val="2"/>
        <charset val="204"/>
        <scheme val="minor"/>
      </rPr>
      <t xml:space="preserve"> Заместитель руководителя службы по охране труда, Заместитель руководителя службы по противопожарной безопасности, Начальник бюро оперативного контроля, Руководитель службы, Ведущий специалист, Ведущий специалист (по разрешительной деятельности и  организации  мероприятий по ПБ), Ведущий специалист по охране труда.</t>
    </r>
  </si>
  <si>
    <t>232 СОТиПН (Служба охраны труда и пожарного надзора): Заместитель руководителя службы по охране труда, Заместитель руководителя службы по противопожарной безопасности, Начальник бюро оперативного контроля, Руководитель службы, Ведущий специалист, Ведущий специалист (по разрешительной деятельности и  организации  мероприятий по ПБ), Ведущий специалист по охране труда.</t>
  </si>
  <si>
    <t>Информировать работника о существующем риске, соблюдение личной осторожности</t>
  </si>
  <si>
    <r>
      <t>233 ОПБ (Отдел промышленной безопасности):</t>
    </r>
    <r>
      <rPr>
        <sz val="16"/>
        <color theme="1"/>
        <rFont val="Calibri"/>
        <family val="2"/>
        <charset val="204"/>
        <scheme val="minor"/>
      </rPr>
      <t xml:space="preserve"> Заместитель начальника отдела промышленной безопасности, Начальник бюро, Начальник отдела промышленной безопасности, Ведущий инженер, Ведущий инженер по надзору за грузоподъемными машинами и судоспусковому оборудованию, Ведущий инженер по надзору за за объектами котлонадзора взрывопожароопасными и химически опасными объектами, Ведущий инженер по охране окружающей среды (эколог).</t>
    </r>
  </si>
  <si>
    <t>233 ОПБ (Отдел промышленной безопасности): Заместитель начальника отдела промышленной безопасности, Начальник бюро, Начальник отдела промышленной безопасности, Ведущий инженер, Ведущий инженер по надзору за грузоподъемными машинами и судоспусковому оборудованию, Ведущий инженер по надзору за за объектами котлонадзора взрывопожароопасными и химически опасными объектами, Ведущий инженер по охране окружающей среды (эколог).</t>
  </si>
  <si>
    <r>
      <t>234 Отдел ГОиЧС (Отдел по гражданской обороне и  чрезвычайным ситуациям ):</t>
    </r>
    <r>
      <rPr>
        <sz val="16"/>
        <color theme="1"/>
        <rFont val="Calibri"/>
        <family val="2"/>
        <charset val="204"/>
        <scheme val="minor"/>
      </rPr>
      <t xml:space="preserve"> Начальник отдела гражданской обороны и чрезвычайных ситуаций, Ведущий инженер по гражданской обороне и чрезвычайным ситуациям.</t>
    </r>
  </si>
  <si>
    <t>234 Отдел ГОиЧС (Отдел по гражданской обороне и  чрезвычайным ситуациям ): Начальник отдела гражданской обороны и чрезвычайных ситуаций, Ведущий инженер по гражданской обороне и чрезвычайным ситуациям.</t>
  </si>
  <si>
    <r>
      <t>239 ОМРиВУС (Отдел  по мобилизационной работе и ВУС):</t>
    </r>
    <r>
      <rPr>
        <sz val="16"/>
        <color theme="1"/>
        <rFont val="Calibri"/>
        <family val="2"/>
        <charset val="204"/>
        <scheme val="minor"/>
      </rPr>
      <t xml:space="preserve"> Начальник отдела, Ведущий инженер (по ВУС).</t>
    </r>
  </si>
  <si>
    <t>239 ОМРиВУС (Отдел  по мобилизационной работе и ВУС): Начальник отдела, Ведущий инженер (по ВУС).</t>
  </si>
  <si>
    <t>опасность пореза частей тела, в том числе кромкой листа бумаги, канцелярским ножом, ножницами.</t>
  </si>
  <si>
    <t xml:space="preserve"> оборудование способное привести к воспламенению (ПК. МФУ, электробытовые приборы)</t>
  </si>
  <si>
    <r>
      <t>243 ОРПС (Отдел развития производственной системы):</t>
    </r>
    <r>
      <rPr>
        <sz val="16"/>
        <color theme="1"/>
        <rFont val="Calibri"/>
        <family val="2"/>
        <charset val="204"/>
        <scheme val="minor"/>
      </rPr>
      <t xml:space="preserve"> Начальник отдела, Ведущий инженер по развитию производственной системы.</t>
    </r>
  </si>
  <si>
    <t>243 ОРПС (Отдел развития производственной системы): Начальник отдела, Ведущий инженер по развитию производственной системы.</t>
  </si>
  <si>
    <t xml:space="preserve">1. Соблюдение правил электробезопасности.
2. Периодические инструктажи по электробезопасности.
3. Применение изолирующих СИЗ.
4. Содержание электрооборудования, в т.ч. заземления, в исправном и безопасном состоянии. </t>
  </si>
  <si>
    <t>Бытовое оборудование способное привести к воспламенению</t>
  </si>
  <si>
    <t>Соблюдение мер пожарной безопасности</t>
  </si>
  <si>
    <t>Повышенная температура в летний период .</t>
  </si>
  <si>
    <r>
      <t>244 ООтд (Общий отдел):</t>
    </r>
    <r>
      <rPr>
        <sz val="16"/>
        <color theme="1"/>
        <rFont val="Calibri"/>
        <family val="2"/>
        <charset val="204"/>
        <scheme val="minor"/>
      </rPr>
      <t xml:space="preserve"> Заместитель руководителя аппарата управления-начальник Общего отдела, Заместитель начальника отдела - начальник канцелярии, Начальник бюро, Руководитель Пресс-службы, Ведущий специалист, Специалист, Архивариус ООтд, Делопроизводитель, Секретарь - референт, Наладчик полиграфического оборудования 6 разряд, Оператор копировальных и множительных машин 3  разряд.</t>
    </r>
  </si>
  <si>
    <t>244 ООтд (Общий отдел): Заместитель руководителя аппарата управления-начальник Общего отдела, Заместитель начальника отдела - начальник канцелярии, Начальник бюро, Руководитель Пресс-службы, Ведущий специалист, Специалист, Архивариус ООтд, Делопроизводитель, Секретарь - референт, Наладчик полиграфического оборудования 6 разряд, Оператор копировальных и множительных машин 3  разряд.</t>
  </si>
  <si>
    <t>Бумага, канцелярский нож. Ножницы, приспособление для резки бумаги</t>
  </si>
  <si>
    <t xml:space="preserve">1. Соблюдение правил электробезопасности.
2. Периодические инструктажи по электробезопасности.
3. Применение изолирующих СИЗ.
</t>
  </si>
  <si>
    <r>
      <t>244 ООтд (Общий отдел):</t>
    </r>
    <r>
      <rPr>
        <sz val="16"/>
        <color theme="1"/>
        <rFont val="Calibri"/>
        <family val="2"/>
        <charset val="204"/>
        <scheme val="minor"/>
      </rPr>
      <t xml:space="preserve"> Наладчик полиграфического оборудования 6 разряд, Оператор копировальных и множительных машин 3  разряд.</t>
    </r>
  </si>
  <si>
    <t>244 ООтд (Общий отдел): Наладчик полиграфического оборудования 6 разряд, Оператор копировальных и множительных машин 3  разряд.</t>
  </si>
  <si>
    <t>Оборудование</t>
  </si>
  <si>
    <t>Острые кромки оборудования</t>
  </si>
  <si>
    <r>
      <t>246 ОТК (Отдел технического контроля):</t>
    </r>
    <r>
      <rPr>
        <sz val="16"/>
        <color theme="1"/>
        <rFont val="Calibri"/>
        <family val="2"/>
        <charset val="204"/>
        <scheme val="minor"/>
      </rPr>
      <t xml:space="preserve"> Заместитель начальника отдела по корпусному направлению, Заместитель начальника отдела по механическому  направлению, Мастер контрольный, Мастер контрольный (по судоремонту), Мастер контрольный цеха № 6, Мастер участка (проверочных работ), Начальник отдела, Старший мастер контрольный (участка цеха), Архивариус, Проверщик судовой 4 разряд, Проверщик судовой 5 разряд, Проверщик судовой 6 разряд.</t>
    </r>
  </si>
  <si>
    <t>246 ОТК (Отдел технического контроля): Заместитель начальника отдела по корпусному направлению, Заместитель начальника отдела по механическому  направлению, Мастер контрольный, Мастер контрольный (по судоремонту), Мастер контрольный цеха № 6, Мастер участка (проверочных работ), Начальник отдела, Старший мастер контрольный (участка цеха), Архивариус, Проверщик судовой 4 разряд, Проверщик судовой 5 разряд, Проверщик судовой 6 разряд.</t>
  </si>
  <si>
    <r>
      <t>246 ОТК (Отдел технического контроля):</t>
    </r>
    <r>
      <rPr>
        <sz val="16"/>
        <color theme="1"/>
        <rFont val="Calibri"/>
        <family val="2"/>
        <charset val="204"/>
        <scheme val="minor"/>
      </rPr>
      <t xml:space="preserve"> Мастер контрольный, Мастер контрольный (по судоремонту), Мастер контрольный цеха № 6, Мастер участка (проверочных работ), Старший мастер контрольный (участка цеха), Проверщик судовой 4 разряд, Проверщик судовой 5 разряд, Проверщик судовой 6 разряд.</t>
    </r>
  </si>
  <si>
    <t>246 ОТК (Отдел технического контроля): Мастер контрольный, Мастер контрольный (по судоремонту), Мастер контрольный цеха № 6, Мастер участка (проверочных работ), Старший мастер контрольный (участка цеха), Проверщик судовой 4 разряд, Проверщик судовой 5 разряд, Проверщик судовой 6 разряд.</t>
  </si>
  <si>
    <t>Детали, металлические конструкции после термической обработки, газопламенной обработки, сварки.</t>
  </si>
  <si>
    <t>Работа на строящихся заказах в летний период</t>
  </si>
  <si>
    <r>
      <t>247 ОМКиС (Отдел менеджмента качества и сертификации):</t>
    </r>
    <r>
      <rPr>
        <sz val="16"/>
        <color theme="1"/>
        <rFont val="Calibri"/>
        <family val="2"/>
        <charset val="204"/>
        <scheme val="minor"/>
      </rPr>
      <t xml:space="preserve"> Начальник отдела, Ведущий инженер (по сертификации), Ведущий инженер по стандартизации.</t>
    </r>
  </si>
  <si>
    <t>247 ОМКиС (Отдел менеджмента качества и сертификации): Начальник отдела, Ведущий инженер (по сертификации), Ведущий инженер по стандартизации.</t>
  </si>
  <si>
    <t xml:space="preserve">
1. Соблюдение мер безопасности при работе с канцелярскими принадлежностями</t>
  </si>
  <si>
    <t>1. Обеспечение проветривания помещений
2. Кондиционирование воздуха в местах выполенения работ.
3. Введение дополнительных перерывов в летнее время.</t>
  </si>
  <si>
    <t>1. Соблюдение правил пожарной безопасности при выполении работ .
2. Установка первичных средст пожаротушения.</t>
  </si>
  <si>
    <t>Повышенная температура в летний период.</t>
  </si>
  <si>
    <t>1. Соблюдение мер безопасности  в летнее время</t>
  </si>
  <si>
    <r>
      <t>248 ОВК (Отдел входного контроля):</t>
    </r>
    <r>
      <rPr>
        <sz val="16"/>
        <color theme="1"/>
        <rFont val="Calibri"/>
        <family val="2"/>
        <charset val="204"/>
        <scheme val="minor"/>
      </rPr>
      <t xml:space="preserve"> Мастер контрольный, Начальник отдела, Старший мастер контрольный (участка цеха), Ведущий инженер (по рекламационным работам), Архивариус.</t>
    </r>
  </si>
  <si>
    <t>248 ОВК (Отдел входного контроля): Мастер контрольный, Начальник отдела, Старший мастер контрольный (участка цеха), Ведущий инженер (по рекламационным работам), Архивариус.</t>
  </si>
  <si>
    <t>Бумага, канцелярский нож. Ножницы, ручной инструмент</t>
  </si>
  <si>
    <t>опасность пореза частей тела, в том числе кромкой листа бумаги, канцелярским ножом, ножницами, острыми кромками .</t>
  </si>
  <si>
    <r>
      <t>249 ОЯРБ (Отдел ядерной и радиационной безопасности):</t>
    </r>
    <r>
      <rPr>
        <sz val="16"/>
        <color theme="1"/>
        <rFont val="Calibri"/>
        <family val="2"/>
        <charset val="204"/>
        <scheme val="minor"/>
      </rPr>
      <t xml:space="preserve"> Начальник отдела, Ведущий инженер.</t>
    </r>
  </si>
  <si>
    <t>249 ОЯРБ (Отдел ядерной и радиационной безопасности): Начальник отдела, Ведущий инженер.</t>
  </si>
  <si>
    <t>Бумага, канцелярский нож. Ножницы.</t>
  </si>
  <si>
    <t>опасность пореза частей тела, в том числе кромкой листа бумаги, канцелярским ножом, ножницами, острыми кромками инструмента</t>
  </si>
  <si>
    <t>1. Применение СИЗ.
2. Соблюдение техники безопасности при работе с инструментом.</t>
  </si>
  <si>
    <r>
      <t>251 Бухгалтерия:</t>
    </r>
    <r>
      <rPr>
        <sz val="16"/>
        <color theme="1"/>
        <rFont val="Calibri"/>
        <family val="2"/>
        <charset val="204"/>
        <scheme val="minor"/>
      </rPr>
      <t xml:space="preserve"> Главный бухгалтер, Заместитель главного бухгалтера, Начальник бюро, Бухгалтер 1 категории, Ведущий бухгалтер.</t>
    </r>
  </si>
  <si>
    <t>251 Бухгалтерия: Главный бухгалтер, Заместитель главного бухгалтера, Начальник бюро, Бухгалтер 1 категории, Ведущий бухгалтер.</t>
  </si>
  <si>
    <t>Пути передвижения по территории предприятия, внутри помещений.</t>
  </si>
  <si>
    <t>1. Применение СИЗ.
2. Соблюдение техники безопасности при работе с канцелярскими принадлежностями</t>
  </si>
  <si>
    <t>1. Обеспечение проветривания помещений.
2. Кондиционирование воздуха в местах выполенения работ.
3. Введение дополнительных перерывов в летнее время.</t>
  </si>
  <si>
    <r>
      <t>253 ЮРО (Юридический отдел):</t>
    </r>
    <r>
      <rPr>
        <sz val="16"/>
        <color theme="1"/>
        <rFont val="Calibri"/>
        <family val="2"/>
        <charset val="204"/>
        <scheme val="minor"/>
      </rPr>
      <t xml:space="preserve"> Заместитель начальника отдела, Начальник отдела, Ведущий юрисконсульт, Юрисконсульт  1 кат.</t>
    </r>
  </si>
  <si>
    <t>253 ЮРО (Юридический отдел): Заместитель начальника отдела, Начальник отдела, Ведущий юрисконсульт, Юрисконсульт  1 кат.</t>
  </si>
  <si>
    <t xml:space="preserve">1. Соблюдение правил пожарной безопасности безопасности
3. Установка первичных средст пожаротушения </t>
  </si>
  <si>
    <r>
      <t>254 ФО (Финансовый отдел):</t>
    </r>
    <r>
      <rPr>
        <sz val="16"/>
        <color theme="1"/>
        <rFont val="Calibri"/>
        <family val="2"/>
        <charset val="204"/>
        <scheme val="minor"/>
      </rPr>
      <t xml:space="preserve"> Заведующий кассой, Заместитель начальника отдела, Начальник отдела, Ведущий менеджер по финансам, Секретарь-референт.</t>
    </r>
  </si>
  <si>
    <t>254 ФО (Финансовый отдел): Заведующий кассой, Заместитель начальника отдела, Начальник отдела, Ведущий менеджер по финансам, Секретарь-референт.</t>
  </si>
  <si>
    <r>
      <t>256 ОПЭ (Отдел правовой экспертизы):</t>
    </r>
    <r>
      <rPr>
        <sz val="16"/>
        <color theme="1"/>
        <rFont val="Calibri"/>
        <family val="2"/>
        <charset val="204"/>
        <scheme val="minor"/>
      </rPr>
      <t xml:space="preserve"> Начальник отдела, Ведущий юрисконсульт Отдела правовой экспертизы, Юрисконсульт  1 кат Отдела правовой экспертизы.</t>
    </r>
  </si>
  <si>
    <t>256 ОПЭ (Отдел правовой экспертизы): Начальник отдела, Ведущий юрисконсульт Отдела правовой экспертизы, Юрисконсульт  1 кат Отдела правовой экспертизы.</t>
  </si>
  <si>
    <t>1. Обеспечение проветривания в помещениях
2. Кондиционирование воздуха в местах выполенения работ.
3. Введение дополнительных перерывов в летнее время.</t>
  </si>
  <si>
    <t>1. Соблюдение правил пожарной безопасности
2. Установка первичных средст пожаротушения</t>
  </si>
  <si>
    <r>
      <t>260 ОМТС (Отдел материально-технического снабжения):</t>
    </r>
    <r>
      <rPr>
        <sz val="16"/>
        <color theme="1"/>
        <rFont val="Calibri"/>
        <family val="2"/>
        <charset val="204"/>
        <scheme val="minor"/>
      </rPr>
      <t xml:space="preserve"> Заместитель начальника отдела по закупкам, Заместитель начальника отдела по планированию и бюджетированию, Начальник отдела, Ведущий менеджер, Менеджер 1 категории.</t>
    </r>
  </si>
  <si>
    <t>260 ОМТС (Отдел материально-технического снабжения): Заместитель начальника отдела по закупкам, Заместитель начальника отдела по планированию и бюджетированию, Начальник отдела, Ведущий менеджер, Менеджер 1 категории.</t>
  </si>
  <si>
    <t>опасность пореза частей тела, в том числе кромкой листа бумаги, канцелярским ножом, ножницами, острыми кромками  металла</t>
  </si>
  <si>
    <t>1. Обеспечение проветривания помещений
2. Кондиционирование воздуха в местах выполенения работ
3. Введение дополнительных перерывов в летнее время.</t>
  </si>
  <si>
    <t xml:space="preserve">1. Соблюдение правил пожарной безопасности 
2. Установка первичных средст пожаротушения </t>
  </si>
  <si>
    <t>1. Соблюдение режима труда и отдыха в летнее время</t>
  </si>
  <si>
    <r>
      <t>261 ОЗО (Отдел закупок оборудования)   :</t>
    </r>
    <r>
      <rPr>
        <sz val="16"/>
        <color theme="1"/>
        <rFont val="Calibri"/>
        <family val="2"/>
        <charset val="204"/>
        <scheme val="minor"/>
      </rPr>
      <t xml:space="preserve"> Заместитель начальника отдела по закупкам, Заместитель начальника отдела по планированию и бюджетированию, Заместитель начальника отдела по электрическому оборудованию, Начальник отдела, Ведущий специалист по закупкам кабеля, Ведущий специалист по закупкам КИП, Ведущий специалист по закупкам механического оборудования, Ведущий специалист по закупкам систем связи и навигации сигнализации, Ведущий специалист по закупкам специальных изделий, Ведущий специалист по закупкам электрических изделий, Специалист по закупкам 1 категории, Специалист по закупкам механического оборудования 1 категории, Специалист по закупкам спец изделий 1 категории, Специалист по закупкам электрических  изделий 1 категории.</t>
    </r>
  </si>
  <si>
    <t>261 ОЗО (Отдел закупок оборудования)   : Заместитель начальника отдела по закупкам, Заместитель начальника отдела по планированию и бюджетированию, Заместитель начальника отдела по электрическому оборудованию, Начальник отдела, Ведущий специалист по закупкам кабеля, Ведущий специалист по закупкам КИП, Ведущий специалист по закупкам механического оборудования, Ведущий специалист по закупкам систем связи и навигации сигнализации, Ведущий специалист по закупкам специальных изделий, Ведущий специалист по закупкам электрических изделий, Специалист по закупкам 1 категории, Специалист по закупкам механического оборудования 1 категории, Специалист по закупкам спец изделий 1 категории, Специалист по закупкам электрических  изделий 1 категории.</t>
  </si>
  <si>
    <t>Электрооборудование (бытовое)</t>
  </si>
  <si>
    <t>1. Соблюдение правил пожарной безопасности .
2. Установка первичных средст пожаротушения в местах работы.</t>
  </si>
  <si>
    <t>1.Соблюдение режима труда в летнее время</t>
  </si>
  <si>
    <r>
      <t>262 ОКС (Отдел капитального строительства):</t>
    </r>
    <r>
      <rPr>
        <sz val="16"/>
        <color theme="1"/>
        <rFont val="Calibri"/>
        <family val="2"/>
        <charset val="204"/>
        <scheme val="minor"/>
      </rPr>
      <t xml:space="preserve"> Заместитель начальника отдела, Начальник отдела, Ведущий инженер, Ведущий инженер (по договорной работе), Ведущий инженер (сметчик), Ведущий инженер по надзору за строительством.</t>
    </r>
  </si>
  <si>
    <t>262 ОКС (Отдел капитального строительства): Заместитель начальника отдела, Начальник отдела, Ведущий инженер, Ведущий инженер (по договорной работе), Ведущий инженер (сметчик), Ведущий инженер по надзору за строительством.</t>
  </si>
  <si>
    <t>1. Обеспечение проветривания в помещениях
2. Кондиционирование воздуха в местах выполенения работ, где это технологически возможно.
3. Введение дополнительных перерывов в летнее время.</t>
  </si>
  <si>
    <t>1. Соблюдение правил пожарной безопасности .
2. Установка первичных средст пожаротушения .</t>
  </si>
  <si>
    <r>
      <t>263 ОЗт (Отдел тендерных закупок):</t>
    </r>
    <r>
      <rPr>
        <sz val="16"/>
        <color theme="1"/>
        <rFont val="Calibri"/>
        <family val="2"/>
        <charset val="204"/>
        <scheme val="minor"/>
      </rPr>
      <t xml:space="preserve"> Начальник отдела, Ведущий специалист (на тендерных площадках), Специалист (на тендерных площадках) 1 категории.</t>
    </r>
  </si>
  <si>
    <t>263 ОЗт (Отдел тендерных закупок): Начальник отдела, Ведущий специалист (на тендерных площадках), Специалист (на тендерных площадках) 1 категории.</t>
  </si>
  <si>
    <t>1. Соблюдение правил электробезопасности.
2. Периодические инструктажи по электробезопасности.
3. Применение изолирующих СИЗ</t>
  </si>
  <si>
    <t>1. Соблюдение режима труда вв летнее время</t>
  </si>
  <si>
    <r>
      <t>270 ОК (Отдел кадров):</t>
    </r>
    <r>
      <rPr>
        <sz val="16"/>
        <color theme="1"/>
        <rFont val="Calibri"/>
        <family val="2"/>
        <charset val="204"/>
        <scheme val="minor"/>
      </rPr>
      <t xml:space="preserve"> Заместитель начальника отдела, Заместитель начальника отдела по правовой работе, Заместитель начальника отдела (по научно-производственным ротам), Начальник бюро подготовки кадров, Начальник отдела кадров, Руководитель сектора учета рабочего времени, Ведущий инженер, Ведущий инженер по подготовке кадров, Ведущий специалист по наставничеству, Ведущий специалист по учету рабочего времени, Инженер по подготовке кадров 1 кат, Старший табельщик, Табельщик.</t>
    </r>
  </si>
  <si>
    <t>270 ОК (Отдел кадров): Заместитель начальника отдела, Заместитель начальника отдела по правовой работе, Заместитель начальника отдела (по научно-производственным ротам), Начальник бюро подготовки кадров, Начальник отдела кадров, Руководитель сектора учета рабочего времени, Ведущий инженер, Ведущий инженер по подготовке кадров, Ведущий специалист по наставничеству, Ведущий специалист по учету рабочего времени, Инженер по подготовке кадров 1 кат, Старший табельщик, Табельщик.</t>
  </si>
  <si>
    <t>1. Применение СИЗ.
2. Соблюдение техники безопасности при работе с инструментом</t>
  </si>
  <si>
    <t>1. Соблюдение правил пожарной безопасности .
2. Установка первичных средст пожаротушения .</t>
  </si>
  <si>
    <r>
      <t>273 СЗГТ (Служба по защите государственной тайны):</t>
    </r>
    <r>
      <rPr>
        <sz val="16"/>
        <color theme="1"/>
        <rFont val="Calibri"/>
        <family val="2"/>
        <charset val="204"/>
        <scheme val="minor"/>
      </rPr>
      <t xml:space="preserve"> Начальник службы.</t>
    </r>
  </si>
  <si>
    <t>273 СЗГТ (Служба по защите государственной тайны): Начальник службы.</t>
  </si>
  <si>
    <t>Соблюдение режима труда в летнее время</t>
  </si>
  <si>
    <r>
      <t>275 ОЭБ (Отдел экономической безопасности):</t>
    </r>
    <r>
      <rPr>
        <sz val="16"/>
        <color theme="1"/>
        <rFont val="Calibri"/>
        <family val="2"/>
        <charset val="204"/>
        <scheme val="minor"/>
      </rPr>
      <t xml:space="preserve"> Заместитель начальника отдела, Начальник отдела, Инспектор.</t>
    </r>
  </si>
  <si>
    <t>275 ОЭБ (Отдел экономической безопасности): Заместитель начальника отдела, Начальник отдела, Инспектор.</t>
  </si>
  <si>
    <r>
      <t>276 ПС (Постовая служба):</t>
    </r>
    <r>
      <rPr>
        <sz val="16"/>
        <color theme="1"/>
        <rFont val="Calibri"/>
        <family val="2"/>
        <charset val="204"/>
        <scheme val="minor"/>
      </rPr>
      <t xml:space="preserve"> Заместитель начальника отделения, Заместитель начальника постовой службы, Заместитель начальника постовой службы по оперативной работе, Начальник бюро пропусков, Начальник отделения, Начальник постовой службы, Дежурный бюро пропусков, Контролер постовой службы 4  разряда, Контролер постовой службы 5 разряда, Контролер специализированных постов (спецпостов) 5 разряда.</t>
    </r>
  </si>
  <si>
    <t>276 ПС (Постовая служба): Заместитель начальника отделения, Заместитель начальника постовой службы, Заместитель начальника постовой службы по оперативной работе, Начальник бюро пропусков, Начальник отделения, Начальник постовой службы, Дежурный бюро пропусков, Контролер постовой службы 4  разряда, Контролер постовой службы 5 разряда, Контролер специализированных постов (спецпостов) 5 разряда.</t>
  </si>
  <si>
    <t xml:space="preserve">Бумага, канцелярский нож. Ножницы, металлическая стружка, </t>
  </si>
  <si>
    <r>
      <t>276 ПС (Постовая служба):</t>
    </r>
    <r>
      <rPr>
        <sz val="16"/>
        <color theme="1"/>
        <rFont val="Calibri"/>
        <family val="2"/>
        <charset val="204"/>
        <scheme val="minor"/>
      </rPr>
      <t xml:space="preserve"> Контролер постовой службы 4  разряда, Контролер постовой службы 5 разряда, Контролер специализированных постов (спецпостов) 5 разряда.</t>
    </r>
  </si>
  <si>
    <t>276 ПС (Постовая служба): Контролер постовой службы 4  разряда, Контролер постовой службы 5 разряда, Контролер специализированных постов (спецпостов) 5 разряда.</t>
  </si>
  <si>
    <t>Строящиеся заказы, строжевые вышки</t>
  </si>
  <si>
    <t xml:space="preserve">1. Установки и содержание в исправном состоянии поручней, перил, ограждений.
2. Перемещение по безопасному маршруту.
</t>
  </si>
  <si>
    <r>
      <t>210 КО (Кострукторский отдел):</t>
    </r>
    <r>
      <rPr>
        <sz val="16"/>
        <color theme="1"/>
        <rFont val="Calibri"/>
        <family val="2"/>
        <charset val="204"/>
        <scheme val="minor"/>
      </rPr>
      <t xml:space="preserve"> Главный конструктор-начальник отдела, Заместитель главного конструктора, Заместитель главного конструктора-главный конструктор проекта, Начальник бюро механизмов и систем КО, Начальник бюро технической документации, Начальник бюро электро и радиооборудования, Начальник корпусного бюро, Ведущий инженер-конструктор, Инженер-конструктор, Инженер-конструктор 1 кат, Инженер-конструктор 1 кат группы формирования эксплуатационной документации и ведомостей ЗИП, Инженер-конструктор 2 кат, Инженер-конструктор 3 кат, Архивариус, Делопроизводитель.</t>
    </r>
  </si>
  <si>
    <t>210 КО (Кострукторский отдел): Главный конструктор-начальник отдела, Заместитель главного конструктора, Заместитель главного конструктора-главный конструктор проекта, Начальник бюро механизмов и систем КО, Начальник бюро технической документации, Начальник бюро электро и радиооборудования, Начальник корпусного бюро, Ведущий инженер-конструктор, Инженер-конструктор, Инженер-конструктор 1 кат, Инженер-конструктор 1 кат группы формирования эксплуатационной документации и ведомостей ЗИП, Инженер-конструктор 2 кат, Инженер-конструктор 3 кат, Архивариус, Делопроизводитель.</t>
  </si>
  <si>
    <t xml:space="preserve">1. Соблюдение правил электробезопасности.
2. Периодические инструктажи по электробезопасности.
3. Применение изолирующих СИЗ.
 </t>
  </si>
  <si>
    <r>
      <t>277 ОР (Отдел режима):</t>
    </r>
    <r>
      <rPr>
        <sz val="16"/>
        <color theme="1"/>
        <rFont val="Calibri"/>
        <family val="2"/>
        <charset val="204"/>
        <scheme val="minor"/>
      </rPr>
      <t xml:space="preserve"> Начальник отдела, Ведущий специалист, Специалист 1 кат.</t>
    </r>
  </si>
  <si>
    <t>277 ОР (Отдел режима): Начальник отдела, Ведущий специалист, Специалист 1 кат.</t>
  </si>
  <si>
    <t>Электрооборудование ( бытовое)</t>
  </si>
  <si>
    <t xml:space="preserve">1. Соблюдение правил пожарной безопасности
3. Установка первичных средст пожаротушения </t>
  </si>
  <si>
    <r>
      <t>278 ОИБ (Одел информационной безопасности):</t>
    </r>
    <r>
      <rPr>
        <sz val="16"/>
        <color theme="1"/>
        <rFont val="Calibri"/>
        <family val="2"/>
        <charset val="204"/>
        <scheme val="minor"/>
      </rPr>
      <t xml:space="preserve"> Начальник отдела, Ведущий специалист, Ведущий специалист-руководитель группы.</t>
    </r>
  </si>
  <si>
    <t>278 ОИБ (Одел информационной безопасности): Начальник отдела, Ведущий специалист, Ведущий специалист-руководитель группы.</t>
  </si>
  <si>
    <r>
      <t>280 АХО:</t>
    </r>
    <r>
      <rPr>
        <sz val="16"/>
        <color theme="1"/>
        <rFont val="Calibri"/>
        <family val="2"/>
        <charset val="204"/>
        <scheme val="minor"/>
      </rPr>
      <t xml:space="preserve"> Начальник отдела, Рабочий по благоустройству населенных пунктов 2 разряд К-3 2, Рабочий по комплексному обслуживанию и ремонту зданий 2 разряд, Уборщик производственных и служебных помещений (2 разряд).</t>
    </r>
  </si>
  <si>
    <t>280 АХО: Начальник отдела, Рабочий по благоустройству населенных пунктов 2 разряд К-3 2, Рабочий по комплексному обслуживанию и ремонту зданий 2 разряд, Уборщик производственных и служебных помещений (2 разряд).</t>
  </si>
  <si>
    <t>Легковоспламеняющиеся вещества,оборудование способное привести к воспламенению</t>
  </si>
  <si>
    <r>
      <t>280 АХО:</t>
    </r>
    <r>
      <rPr>
        <sz val="16"/>
        <color theme="1"/>
        <rFont val="Calibri"/>
        <family val="2"/>
        <charset val="204"/>
        <scheme val="minor"/>
      </rPr>
      <t xml:space="preserve"> Уборщик производственных и служебных помещений (2 разряд).</t>
    </r>
  </si>
  <si>
    <t>280 АХО: Уборщик производственных и служебных помещений (2 разряд).</t>
  </si>
  <si>
    <r>
      <t>280 АХО:</t>
    </r>
    <r>
      <rPr>
        <sz val="16"/>
        <color theme="1"/>
        <rFont val="Calibri"/>
        <family val="2"/>
        <charset val="204"/>
        <scheme val="minor"/>
      </rPr>
      <t xml:space="preserve"> Рабочий по благоустройству населенных пунктов 2 разряд К-3 2, Рабочий по комплексному обслуживанию и ремонту зданий 2 разряд.</t>
    </r>
  </si>
  <si>
    <t>280 АХО: Рабочий по благоустройству населенных пунктов 2 разряд К-3 2, Рабочий по комплексному обслуживанию и ремонту зданий 2 разряд.</t>
  </si>
  <si>
    <r>
      <t>286   1 Отдел (Первый отдел):</t>
    </r>
    <r>
      <rPr>
        <sz val="16"/>
        <color theme="1"/>
        <rFont val="Calibri"/>
        <family val="2"/>
        <charset val="204"/>
        <scheme val="minor"/>
      </rPr>
      <t xml:space="preserve"> Начальник отдела, Ведущий специалист, Специалист 1 кат.</t>
    </r>
  </si>
  <si>
    <t>286   1 Отдел (Первый отдел): Начальник отдела, Ведущий специалист, Специалист 1 кат.</t>
  </si>
  <si>
    <t>1. Применение СИЗ.
2. Соблюдение техники безопасности</t>
  </si>
  <si>
    <t>1. Соблюдение правил безопасности при выполении работ
2 Установка первичных средст пожаротушения</t>
  </si>
  <si>
    <t>1. соблюдение режима труда в летнее время</t>
  </si>
  <si>
    <r>
      <t>400 ЦЗЛ (Центральная заводская лаборатория):</t>
    </r>
    <r>
      <rPr>
        <sz val="16"/>
        <color theme="1"/>
        <rFont val="Calibri"/>
        <family val="2"/>
        <charset val="204"/>
        <scheme val="minor"/>
      </rPr>
      <t xml:space="preserve"> Начальник лаборатории ЦЗЛ, Начальник центральной заводской лаборатории, Ведущий инженер лаборатории, Ведущий инженер по качеству, Инженер лаборатории 1 кат., Лаборант спектрального анализа 6 разряд, Лаборант химического анализа 4 разряд, Лаборант химического анализа 5 разряд.</t>
    </r>
  </si>
  <si>
    <t>400 ЦЗЛ (Центральная заводская лаборатория): Начальник лаборатории ЦЗЛ, Начальник центральной заводской лаборатории, Ведущий инженер лаборатории, Ведущий инженер по качеству, Инженер лаборатории 1 кат., Лаборант спектрального анализа 6 разряд, Лаборант химического анализа 4 разряд, Лаборант химического анализа 5 разряд.</t>
  </si>
  <si>
    <t>Электрооборудование и электроинструмент</t>
  </si>
  <si>
    <t xml:space="preserve">1. Соблюдение правил электробезопасности.
2. Периодические инструктажи по электробезопасности.
3. Применение изолирующих СИЗ.
4. Содержание заземления, в исправном и безопасном состоянии. </t>
  </si>
  <si>
    <r>
      <t>400 ЦЗЛ (Центральная заводская лаборатория):</t>
    </r>
    <r>
      <rPr>
        <sz val="16"/>
        <color theme="1"/>
        <rFont val="Calibri"/>
        <family val="2"/>
        <charset val="204"/>
        <scheme val="minor"/>
      </rPr>
      <t xml:space="preserve"> Начальник лаборатории ЦЗЛ, Ведущий инженер лаборатории, Инженер лаборатории 1 кат., Лаборант спектрального анализа 6 разряд, Лаборант химического анализа 4 разряд, Лаборант химического анализа 5 разряд.</t>
    </r>
  </si>
  <si>
    <t>400 ЦЗЛ (Центральная заводская лаборатория): Начальник лаборатории ЦЗЛ, Ведущий инженер лаборатории, Инженер лаборатории 1 кат., Лаборант спектрального анализа 6 разряд, Лаборант химического анализа 4 разряд, Лаборант химического анализа 5 разряд.</t>
  </si>
  <si>
    <r>
      <t>400 ЦЗЛ (Центральная заводская лаборатория):</t>
    </r>
    <r>
      <rPr>
        <sz val="16"/>
        <color theme="1"/>
        <rFont val="Calibri"/>
        <family val="2"/>
        <charset val="204"/>
        <scheme val="minor"/>
      </rPr>
      <t xml:space="preserve"> Начальник лаборатории ЦЗЛ, Начальник центральной заводской лаборатории, Ведущий инженер лаборатории, Ведущий инженер по качеству, Инженер лаборатории 1 кат, Лаборант спектрального анализа 6 разряд, Лаборант химического анализа 4 разряд, Лаборант химического анализа 5 разряд.</t>
    </r>
  </si>
  <si>
    <t>400 ЦЗЛ (Центральная заводская лаборатория): Начальник лаборатории ЦЗЛ, Начальник центральной заводской лаборатории, Ведущий инженер лаборатории, Ведущий инженер по качеству, Инженер лаборатории 1 кат, Лаборант спектрального анализа 6 разряд, Лаборант химического анализа 4 разряд, Лаборант химического анализа 5 разряд.</t>
  </si>
  <si>
    <r>
      <t>401 ЛНК (Лаборатория неразрушающего контроля):</t>
    </r>
    <r>
      <rPr>
        <sz val="16"/>
        <color theme="1"/>
        <rFont val="Calibri"/>
        <family val="2"/>
        <charset val="204"/>
        <scheme val="minor"/>
      </rPr>
      <t xml:space="preserve"> Начальник Лаборатории неразрушающего контроля, Старший мастер неразрушающего контроля К-3 1, Инженер-технолог 1 кат, Специалист  по неразрушающему контролю  (магнитопорошковый (МП) и ультразвуковой (УЗК) контроль к 3 1, Специалист  по неразрушающему контролю (рентгеногаммаграфирование-РГГ) К3 2.</t>
    </r>
  </si>
  <si>
    <t>401 ЛНК (Лаборатория неразрушающего контроля): Начальник Лаборатории неразрушающего контроля, Старший мастер неразрушающего контроля К-3 1, Инженер-технолог 1 кат, Специалист  по неразрушающему контролю  (магнитопорошковый (МП) и ультразвуковой (УЗК) контроль к 3 1, Специалист  по неразрушающему контролю (рентгеногаммаграфирование-РГГ) К3 2.</t>
  </si>
  <si>
    <r>
      <t>401 ЛНК (Лаборатория неразрушающего контроля):</t>
    </r>
    <r>
      <rPr>
        <sz val="16"/>
        <color theme="1"/>
        <rFont val="Calibri"/>
        <family val="2"/>
        <charset val="204"/>
        <scheme val="minor"/>
      </rPr>
      <t xml:space="preserve"> Старший мастер неразрушающего контроля К-3 1, Специалист  по неразрушающему контролю (рентгеногаммаграфирование-РГГ) К3 2.</t>
    </r>
  </si>
  <si>
    <t>401 ЛНК (Лаборатория неразрушающего контроля): Старший мастер неразрушающего контроля К-3 1, Специалист  по неразрушающему контролю (рентгеногаммаграфирование-РГГ) К3 2.</t>
  </si>
  <si>
    <t xml:space="preserve">        Установки рентгеновского излучения </t>
  </si>
  <si>
    <t>Ии02</t>
  </si>
  <si>
    <t>Опасность, связанная с воздействием рентгеновского излучения;</t>
  </si>
  <si>
    <t>опасность, связанная с воздействием рентгеновского излучения;</t>
  </si>
  <si>
    <t>1. Использовать СИЗ для защиты от рентгеновского излучения.
2. Соблюдать правила безопасности и технологию исследования.</t>
  </si>
  <si>
    <r>
      <t>401 ЛНК (Лаборатория неразрушающего контроля):</t>
    </r>
    <r>
      <rPr>
        <sz val="16"/>
        <color theme="1"/>
        <rFont val="Calibri"/>
        <family val="2"/>
        <charset val="204"/>
        <scheme val="minor"/>
      </rPr>
      <t xml:space="preserve"> Начальник Лаборатории неразрушающего контроля, Специалист  по неразрушающему контролю  (магнитопорошковый (МП) и ультразвуковой (УЗК) контроль к 3 1.</t>
    </r>
  </si>
  <si>
    <t>401 ЛНК (Лаборатория неразрушающего контроля): Начальник Лаборатории неразрушающего контроля, Специалист  по неразрушающему контролю  (магнитопорошковый (МП) и ультразвуковой (УЗК) контроль к 3 1.</t>
  </si>
  <si>
    <r>
      <t>401 ЛНК (Лаборатория неразрушающего контроля):</t>
    </r>
    <r>
      <rPr>
        <sz val="16"/>
        <color theme="1"/>
        <rFont val="Calibri"/>
        <family val="2"/>
        <charset val="204"/>
        <scheme val="minor"/>
      </rPr>
      <t xml:space="preserve"> Начальник Лаборатории неразрушающего контроля, Старший мастер неразрушающего контроля К-3 1, Специалист  по неразрушающему контролю  (магнитопорошковый (МП) и ультразвуковой (УЗК) контроль к 3 1.</t>
    </r>
  </si>
  <si>
    <t>401 ЛНК (Лаборатория неразрушающего контроля): Начальник Лаборатории неразрушающего контроля, Старший мастер неразрушающего контроля К-3 1, Специалист  по неразрушающему контролю  (магнитопорошковый (МП) и ультразвуковой (УЗК) контроль к 3 1.</t>
  </si>
  <si>
    <r>
      <t>401 ЛНК (Лаборатория неразрушающего контроля):</t>
    </r>
    <r>
      <rPr>
        <sz val="16"/>
        <color theme="1"/>
        <rFont val="Calibri"/>
        <family val="2"/>
        <charset val="204"/>
        <scheme val="minor"/>
      </rPr>
      <t xml:space="preserve"> Старший мастер неразрушающего контроля К-3 1, Специалист  по неразрушающему контролю  (магнитопорошковый (МП) и ультразвуковой (УЗК) контроль к 3 1, Специалист  по неразрушающему контролю (рентгеногаммаграфирование-РГГ) К3 2.</t>
    </r>
  </si>
  <si>
    <t>401 ЛНК (Лаборатория неразрушающего контроля): Старший мастер неразрушающего контроля К-3 1, Специалист  по неразрушающему контролю  (магнитопорошковый (МП) и ультразвуковой (УЗК) контроль к 3 1, Специалист  по неразрушающему контролю (рентгеногаммаграфирование-РГГ) К3 2.</t>
  </si>
  <si>
    <r>
      <t>404 ОГМетр (Отдел главного метролога):</t>
    </r>
    <r>
      <rPr>
        <sz val="16"/>
        <color theme="1"/>
        <rFont val="Calibri"/>
        <family val="2"/>
        <charset val="204"/>
        <scheme val="minor"/>
      </rPr>
      <t xml:space="preserve"> Главный метролог- начальник отдела, Начальник бюро , Начальник лаборатории , Начальник лаборатории контрольно-измерительных приборов и автоматики (ЛКИПиА) , Ведущий инженер по метрологии, Инженер по метрологии 1 кат, Инженер по метрологии 2 кат, Лаборант по физико-механическим испытаниям К-3 1, Слесарь по контрольно-измерительным приборам и автоматике.</t>
    </r>
  </si>
  <si>
    <t>404 ОГМетр (Отдел главного метролога): Главный метролог- начальник отдела, Начальник бюро , Начальник лаборатории , Начальник лаборатории контрольно-измерительных приборов и автоматики (ЛКИПиА) , Ведущий инженер по метрологии, Инженер по метрологии 1 кат, Инженер по метрологии 2 кат, Лаборант по физико-механическим испытаниям К-3 1, Слесарь по контрольно-измерительным приборам и автоматике.</t>
  </si>
  <si>
    <r>
      <t>404 ОГМетр (Отдел главного метролога):</t>
    </r>
    <r>
      <rPr>
        <sz val="16"/>
        <color theme="1"/>
        <rFont val="Calibri"/>
        <family val="2"/>
        <charset val="204"/>
        <scheme val="minor"/>
      </rPr>
      <t xml:space="preserve"> Начальник лаборатории , Начальник лаборатории контрольно-измерительных приборов и автоматики (ЛКИПиА) , Инженер по метрологии 1 кат, Инженер по метрологии 2 кат.</t>
    </r>
  </si>
  <si>
    <t>404 ОГМетр (Отдел главного метролога): Начальник лаборатории , Начальник лаборатории контрольно-измерительных приборов и автоматики (ЛКИПиА) , Инженер по метрологии 1 кат, Инженер по метрологии 2 кат.</t>
  </si>
  <si>
    <r>
      <t>404 ОГМетр (Отдел главного метролога):</t>
    </r>
    <r>
      <rPr>
        <sz val="16"/>
        <color theme="1"/>
        <rFont val="Calibri"/>
        <family val="2"/>
        <charset val="204"/>
        <scheme val="minor"/>
      </rPr>
      <t xml:space="preserve"> Слесарь по контрольно-измерительным приборам и автоматике.</t>
    </r>
  </si>
  <si>
    <t>404 ОГМетр (Отдел главного метролога): Слесарь по контрольно-измерительным приборам и автоматике.</t>
  </si>
  <si>
    <r>
      <t>404 ОГМетр (Отдел главного метролога):</t>
    </r>
    <r>
      <rPr>
        <sz val="16"/>
        <color theme="1"/>
        <rFont val="Calibri"/>
        <family val="2"/>
        <charset val="204"/>
        <scheme val="minor"/>
      </rPr>
      <t xml:space="preserve"> Лаборант по физико-механическим испытаниям К-3 1.</t>
    </r>
  </si>
  <si>
    <t>404 ОГМетр (Отдел главного метролога): Лаборант по физико-механическим испытаниям К-3 1.</t>
  </si>
  <si>
    <t>Детали, металлические конструкции после термической обработки</t>
  </si>
  <si>
    <t>Рабочее помещение</t>
  </si>
  <si>
    <t>502 СМОЗИП (Служба морских операций комплектации ЗИП и снабжения): Заместитель начальника службы (СМОЗИП) по морским операциям, Капитан БК "Вымпел", Капитан маломерных судов, Мастер участка (вспомогательного) ЗИП, Начальник Плавучастка, Начальник причала (капитан), Начальник службы (СМОЗИП), Начальник участка ЗИП, Сменный помощник капитана БК "Вымпел", Старший помощник капитана БК "Вымпел", Ведущий инженер, Ведущий специалист, Второй механик (судовой) БК "Вымпел", Сменный механик (судовой) БК "Вымпел", Старший механик (судовой) БК "Вымпел", Боцман 4 разряд БК "Вымпел", Боцман береговой 3 разряд, Грузчик 2 разряд, Комплектовщик изделий и инструмента 4 разряд, Матрос 3 разряд БК "Вымпел", Матрос береговой 3 разряд, Моторист (машинист) 4 разряд БК "Вымпел", Уборщик производственных и служебных помещений (2 разряд) ( без КлО).</t>
  </si>
  <si>
    <t>Информировать работника о существующем риске. Соблюдать личную осторожность</t>
  </si>
  <si>
    <t>502 СМОЗИП (Служба морских операций комплектации ЗИП и снабжения): Заместитель начальника службы (СМОЗИП) по морским операциям, Капитан БК "Вымпел", Капитан маломерных судов, Мастер участка (вспомогательного) ЗИП, Начальник Плавучастка, Начальник причала (капитан), Начальник службы (СМОЗИП), Начальник участка ЗИП, Сменный помощник капитана БК "Вымпел", Старший помощник капитана БК "Вымпел", Ведущий инженер, Ведущий специалист, Комплектовщик изделий и инструмента 4 разряд.</t>
  </si>
  <si>
    <t>502 СМОЗИП (Служба морских операций комплектации ЗИП и снабжения): Второй механик (судовой) БК "Вымпел", Сменный механик (судовой) БК "Вымпел", Старший механик (судовой) БК "Вымпел", Боцман 4 разряд БК "Вымпел", Боцман береговой 3 разряд, Грузчик 2 разряд, Комплектовщик изделий и инструмента 4 разряд, Матрос 3 разряд БК "Вымпел", Матрос береговой 3 разряд, Моторист (машинист) 4 разряд БК "Вымпел".</t>
  </si>
  <si>
    <t>502 СМОЗИП (Служба морских операций комплектации ЗИП и снабжения): Комплектовщик изделий и инструмента 4 разряд.</t>
  </si>
  <si>
    <t>502 СМОЗИП (Служба морских операций комплектации ЗИП и снабжения): Заместитель начальника службы (СМОЗИП) по морским операциям, Мастер участка (вспомогательного) ЗИП, Начальник Плавучастка, Начальник причала (капитан), Начальник службы (СМОЗИП), Начальник участка ЗИП, Ведущий инженер, Ведущий специалист, Боцман 4 разряд БК "Вымпел", Боцман береговой 3 разряд, Грузчик 2 разряд, Комплектовщик изделий и инструмента 4 разряд, Матрос 3 разряд БК "Вымпел", Матрос береговой 3 разряд.</t>
  </si>
  <si>
    <t>502 СМОЗИП (Служба морских операций комплектации ЗИП и снабжения): Боцман 4 разряд БК "Вымпел", Боцман береговой 3 разряд, Грузчик 2 разряд, Комплектовщик изделий и инструмента 4 разряд, Матрос 3 разряд БК "Вымпел", Матрос береговой 3 разряд.</t>
  </si>
  <si>
    <t>502 СМОЗИП (Служба морских операций комплектации ЗИП и снабжения): Капитан БК "Вымпел", Капитан маломерных судов, Сменный помощник капитана БК "Вымпел", Старший помощник капитана БК "Вымпел", Второй механик (судовой) БК "Вымпел", Сменный механик (судовой) БК "Вымпел", Старший механик (судовой) БК "Вымпел", Боцман 4 разряд БК "Вымпел", Боцман береговой 3 разряд, Грузчик 2 разряд, Матрос 3 разряд БК "Вымпел", Матрос береговой 3 разряд, Моторист (машинист) 4 разряд БК "Вымпел".</t>
  </si>
  <si>
    <t>502 СМОЗИП (Служба морских операций комплектации ЗИП и снабжения): Капитан БК "Вымпел", Капитан маломерных судов, Сменный помощник капитана БК "Вымпел", Старший помощник капитана БК "Вымпел", Комплектовщик изделий и инструмента 4 разряд.</t>
  </si>
  <si>
    <t xml:space="preserve">1. Соблюдение правил электробезопасности.
2. Периодические инструктажи по электробезопасности.
3. Применение изолирующих СИЗ.
4. Содержание заземления в исправном и безопасном состоянии. </t>
  </si>
  <si>
    <t>502 СМОЗИП (Служба морских операций комплектации ЗИП и снабжения): Заместитель начальника службы (СМОЗИП) по морским операциям, Мастер участка (вспомогательного) ЗИП, Начальник Плавучастка, Начальник причала (капитан), Начальник службы (СМОЗИП), Начальник участка ЗИП, Ведущий инженер, Ведущий специалист.</t>
  </si>
  <si>
    <t>502 СМОЗИП (Служба морских операций комплектации ЗИП и снабжения): Заместитель начальника службы (СМОЗИП) по морским операциям, Капитан БК "Вымпел", Начальник Плавучастка, Начальник причала (капитан), Начальник службы (СМОЗИП), Начальник участка ЗИП, Ведущий инженер, Ведущий специалист, Боцман 4 разряд БК "Вымпел", Боцман береговой 3 разряд, Грузчик 2 разряд, Комплектовщик изделий и инструмента 4 разряд, Матрос 3 разряд БК "Вымпел", Матрос береговой 3 разряд.</t>
  </si>
  <si>
    <t>502 СМОЗИП (Служба морских операций комплектации ЗИП и снабжения): Заместитель начальника службы (СМОЗИП) по морским операциям, Мастер участка (вспомогательного) ЗИП, Начальник Плавучастка, Начальник причала (капитан), Начальник службы (СМОЗИП), Начальник участка ЗИП, Ведущий инженер, Ведущий специалист, Второй механик (судовой) БК "Вымпел", Сменный механик (судовой) БК "Вымпел", Старший механик (судовой) БК "Вымпел", Комплектовщик изделий и инструмента 4 разряд, Моторист (машинист) 4 разряд БК "Вымпел".</t>
  </si>
  <si>
    <t>Помещения  ремонтируемых судов в летний период</t>
  </si>
  <si>
    <t>Помещения складов и судов</t>
  </si>
  <si>
    <t>502 СМОЗИП (Служба морских операций комплектации ЗИП и снабжения): Капитан БК "Вымпел", Капитан маломерных судов, Сменный помощник капитана БК "Вымпел", Старший помощник капитана БК "Вымпел", Второй механик (судовой) БК "Вымпел", Сменный механик (судовой) БК "Вымпел", Старший механик (судовой) БК "Вымпел", Моторист (машинист) 4 разряд БК "Вымпел".</t>
  </si>
  <si>
    <t>502 СМОЗИП (Служба морских операций комплектации ЗИП и снабжения): Второй механик (судовой) БК "Вымпел", Сменный механик (судовой) БК "Вымпел", Старший механик (судовой) БК "Вымпел", Моторист (машинист) 4 разряд БК "Вымпел".</t>
  </si>
  <si>
    <t>502 СМОЗИП (Служба морских операций комплектации ЗИП и снабжения): Второй механик (судовой) БК "Вымпел", Сменный механик (судовой) БК "Вымпел", Старший механик (судовой) БК "Вымпел", Моторист (машинист) 4 разряд БК "Вымпел", Капитан БК "Вымпел", Капитан маломерных судов, Второй механик (судовой) БК "Вымпел", Сменный механик (судовой) БК "Вымпел", Старший механик (судовой) БК "Вымпел", Моторист (машинист) 4 разряд БК "Вымпел", Уборщик производственных и служебных помещений (2 разряд) ( без КлО).</t>
  </si>
  <si>
    <t>502 СМОЗИП (Служба морских операций комплектации ЗИП и снабжения): Второй механик (судовой) БК "Вымпел", Сменный механик (судовой) БК "Вымпел", Старший механик (судовой) БК "Вымпел", Боцман 4 разряд БК "Вымпел", Боцман береговой 3 разряд, Грузчик 2 разряд, Комплектовщик изделий и инструмента 4 разряд, Матрос 3 разряд БК "Вымпел", Матрос береговой 3 разряд, Моторист (машинист) 4 разряд БК "Вымпел", Уборщик производственных и служебных помещений (2 разряд) ( без КлО).</t>
  </si>
  <si>
    <t>502 СМОЗИП (Служба морских операций комплектации ЗИП и снабжения): Заместитель начальника службы (СМОЗИП) по морским операциям, Капитан маломерных судов, Мастер участка (вспомогательного) ЗИП, Начальник Плавучастка, Начальник причала (капитан), Начальник службы (СМОЗИП), Начальник участка ЗИП, Ведущий инженер, Ведущий специалист, Комплектовщик изделий и инструмента 4 разряд.</t>
  </si>
  <si>
    <t>502 СМОЗИП (Служба морских операций комплектации ЗИП и снабжения): Заместитель начальника службы (СМОЗИП) по морским операциям, Мастер участка (вспомогательного) ЗИП, Начальник Плавучастка, Начальник причала (капитан), Начальник службы (СМОЗИП), Начальник участка ЗИП, Ведущий инженер, Ведущий специалист, Комплектовщик изделий и инструмента 4 разряд.</t>
  </si>
  <si>
    <t>502 СМОЗИП (Служба морских операций комплектации ЗИП и снабжения): Второй механик (судовой) БК "Вымпел", Сменный механик (судовой) БК "Вымпел", Старший механик (судовой) БК "Вымпел", Моторист (машинист) 4 разряд БК "Вымпел", Уборщик производственных и служебных помещений (2 разряд) ( без КлО).</t>
  </si>
  <si>
    <t>502 СМОЗИП (Служба морских операций комплектации ЗИП и снабжения): Заместитель начальника службы (СМОЗИП) по морским операциям, Капитан БК "Вымпел", Капитан маломерных судов, Мастер участка (вспомогательного) ЗИП, Начальник Плавучастка, Начальник причала (капитан), Начальник службы (СМОЗИП), Начальник участка ЗИП, Сменный помощник капитана БК "Вымпел", Старший помощник капитана БК "Вымпел", Ведущий инженер, Ведущий специалист, Комплектовщик изделий и инструмента 4 разряд, Уборщик производственных и служебных помещений (2 разряд) ( без КлО).</t>
  </si>
  <si>
    <t>502 СМОЗИП (Служба морских операций комплектации ЗИП и снабжения): Заместитель начальника службы (СМОЗИП) по морским операциям, Мастер участка (вспомогательного) ЗИП, Начальник Плавучастка, Начальник причала (капитан), Начальник службы (СМОЗИП), Начальник участка ЗИП, Ведущий инженер, Ведущий специалист, Второй механик (судовой) БК "Вымпел", Сменный механик (судовой) БК "Вымпел", Старший механик (судовой) БК "Вымпел", Боцман 4 разряд БК "Вымпел", Боцман береговой 3 разряд, Грузчик 2 разряд, Комплектовщик изделий и инструмента 4 разряд, Матрос 3 разряд БК "Вымпел", Матрос береговой 3 разряд, Моторист (машинист) 4 разряд БК "Вымпел".</t>
  </si>
  <si>
    <t>502 СМОЗИП (Служба морских операций комплектации ЗИП и снабжения): Заместитель начальника службы (СМОЗИП) по морским операциям, Капитан БК "Вымпел", Капитан маломерных судов, Мастер участка (вспомогательного) ЗИП, Начальник Плавучастка, Начальник причала (капитан), Начальник службы (СМОЗИП), Начальник участка ЗИП, Сменный помощник капитана БК "Вымпел", Старший помощник капитана БК "Вымпел", Ведущий инженер, Ведущий специалист.</t>
  </si>
  <si>
    <t>502 СМОЗИП (Служба морских операций комплектации ЗИП и снабжения): Заместитель начальника службы (СМОЗИП) по морским операциям, Капитан БК "Вымпел", Капитан маломерных судов, Мастер участка (вспомогательного) ЗИП, Начальник Плавучастка, Начальник причала (капитан), Начальник службы (СМОЗИП), Начальник участка ЗИП, Сменный помощник капитана БК "Вымпел", Старший помощник капитана БК "Вымпел", Ведущий специалист, Второй механик (судовой) БК "Вымпел", Сменный механик (судовой) БК "Вымпел", Старший механик (судовой) БК "Вымпел", Комплектовщик изделий и инструмента 4 разряд, Моторист (машинист) 4 разряд БК "Вымпел".</t>
  </si>
  <si>
    <t>502 СМОЗИП (Служба морских операций комплектации ЗИП и снабжения): Боцман 4 разряд БК "Вымпел", Боцман береговой 3 разряд, Грузчик 2 разряд, Матрос 3 разряд БК "Вымпел", Матрос береговой 3 разряд.</t>
  </si>
  <si>
    <t>502 СМОЗИП (Служба морских операций комплектации ЗИП и снабжения): Боцман 4 разряд БК "Вымпел", Боцман береговой 3 разряд, Грузчик 2 разряд, Комплектовщик изделий и инструмента 4 разряд, Матрос 3 разряд БК "Вымпел", Матрос береговой 3 разряд, Уборщик производственных и служебных помещений (2 разряд) ( без КлО).</t>
  </si>
  <si>
    <t>502 СМОЗИП (Служба морских операций комплектации ЗИП и снабжения): Уборщик производственных и служебных помещений (2 разряд) ( без КлО).</t>
  </si>
  <si>
    <t>502 СМОЗИП (Служба морских операций комплектации ЗИП и снабжения): Заместитель начальника службы (СМОЗИП) по морским операциям, Мастер участка (вспомогательного) ЗИП, Начальник Плавучастка, Начальник причала (капитан), Начальник службы (СМОЗИП), Начальник участка ЗИП, Ведущий инженер, Ведущий специалист, Второй механик (судовой) БК "Вымпел", Сменный механик (судовой) БК "Вымпел", Старший механик (судовой) БК "Вымпел", Моторист (машинист) 4 разряд БК "Вымпел".</t>
  </si>
  <si>
    <r>
      <t>512 ОМ (Отдел маркетинга):</t>
    </r>
    <r>
      <rPr>
        <sz val="16"/>
        <color theme="1"/>
        <rFont val="Calibri"/>
        <family val="2"/>
        <charset val="204"/>
        <scheme val="minor"/>
      </rPr>
      <t xml:space="preserve"> Заместитель начальника отдела, Заместитель начальника отдела по перспективным проектам и мониторингу рынка, Начальник бюро маркетинга судостроения, Начальник бюро переводов и и работы с иностранными специалистами, Начальник бюро по сопровождению ГОЗ судостроения, Начальник отдела, Ведущий инженер, Ведущий специалист (по реализации металлолома и неликвидов).</t>
    </r>
  </si>
  <si>
    <t>512 ОМ (Отдел маркетинга): Заместитель начальника отдела, Заместитель начальника отдела по перспективным проектам и мониторингу рынка, Начальник бюро маркетинга судостроения, Начальник бюро переводов и и работы с иностранными специалистами, Начальник бюро по сопровождению ГОЗ судостроения, Начальник отдела, Ведущий инженер, Ведущий специалист (по реализации металлолома и неликвидов).</t>
  </si>
  <si>
    <r>
      <t>514 Музей:</t>
    </r>
    <r>
      <rPr>
        <sz val="16"/>
        <color theme="1"/>
        <rFont val="Calibri"/>
        <family val="2"/>
        <charset val="204"/>
        <scheme val="minor"/>
      </rPr>
      <t xml:space="preserve"> Заведующий  музея, Заместитель Председателя Совета Ветеранов, Председатель Совета Ветеранов.</t>
    </r>
  </si>
  <si>
    <t>514 Музей: Заведующий  музея, Заместитель Председателя Совета Ветеранов, Председатель Совета Ветеранов.</t>
  </si>
  <si>
    <t>Электрооборудование бытовое</t>
  </si>
  <si>
    <t xml:space="preserve">1. Соблюдение правил электробезопасности.
2. Периодические инструктажи по электробезопасности.
</t>
  </si>
  <si>
    <t>1. Обеспечение проветривания в помещениях.
2. Кондиционирование воздуха 
3. Введение дополнительных перерывов в летнее время.</t>
  </si>
  <si>
    <r>
      <t>515 ГОК (Гостинично-оздоровительный комплекс):</t>
    </r>
    <r>
      <rPr>
        <sz val="16"/>
        <color theme="1"/>
        <rFont val="Calibri"/>
        <family val="2"/>
        <charset val="204"/>
        <scheme val="minor"/>
      </rPr>
      <t xml:space="preserve"> Главный администратор, Главный врач учреждения здравоохранения, Заведующий баней, Заведующий хозяйством, Мастер участка (вспомогательного), Управляющий комплексом, Администратор гостиницы (дома отдыха), Сестра медицинская К-3 1, Старший администратор гостиницы, Старший фельдшер К-3 1, Фельдшер К-3 1, Кассир (Гостиницы), Комендант общежития, Табельщик, Горничная 2 разряд (оклад), Горничная 3  разряд (старшая), Дворник 2 разряд, Дежурный по общежитию 2 разряд, Дежурный по общежитию № 2  2 разряд, Кастелянша 3  разряд, Кастелянша 3  разряд (оклад) Общежитие, Машинист котлов  4 разряда, Машинист по стирке и ремонту спецодежды 3 разряд, Машинист по стирке и ремонту спецодежды 3 разряд Коэффициент 100%, Рабочий по обслуживанию бани 2 разряд, Садовник 2 разряд, Санитарка 1 разряд, Слесарь-ремонтник (4 разряд) Гостиница ГОК, Слесарь-ремонтник (5 разряд), Слесарь-сантехник (4 разряд) К-3 2, Слесарь-электрик по ремонту электрооборудования 5 разряда, Уборщик производственных и служебных помещений (2 разряд).</t>
    </r>
  </si>
  <si>
    <t>515 ГОК (Гостинично-оздоровительный комплекс): Главный администратор, Главный врач учреждения здравоохранения, Заведующий баней, Заведующий хозяйством, Мастер участка (вспомогательного), Управляющий комплексом, Администратор гостиницы (дома отдыха), Сестра медицинская К-3 1, Старший администратор гостиницы, Старший фельдшер К-3 1, Фельдшер К-3 1, Кассир (Гостиницы), Комендант общежития, Табельщик, Горничная 2 разряд (оклад), Горничная 3  разряд (старшая), Дворник 2 разряд, Дежурный по общежитию 2 разряд, Дежурный по общежитию № 2  2 разряд, Кастелянша 3  разряд, Кастелянша 3  разряд (оклад) Общежитие, Машинист котлов  4 разряда, Машинист по стирке и ремонту спецодежды 3 разряд, Машинист по стирке и ремонту спецодежды 3 разряд Коэффициент 100%, Рабочий по обслуживанию бани 2 разряд, Садовник 2 разряд, Санитарка 1 разряд, Слесарь-ремонтник (4 разряд) Гостиница ГОК, Слесарь-ремонтник (5 разряд), Слесарь-сантехник (4 разряд) К-3 2, Слесарь-электрик по ремонту электрооборудования 5 разряда, Уборщик производственных и служебных помещений (2 разряд).</t>
  </si>
  <si>
    <r>
      <t>515 ГОК (Гостинично-оздоровительный комплекс):</t>
    </r>
    <r>
      <rPr>
        <sz val="16"/>
        <color theme="1"/>
        <rFont val="Calibri"/>
        <family val="2"/>
        <charset val="204"/>
        <scheme val="minor"/>
      </rPr>
      <t xml:space="preserve"> Заведующий баней, Рабочий по обслуживанию бани 2 разряд.</t>
    </r>
  </si>
  <si>
    <t>515 ГОК (Гостинично-оздоровительный комплекс): Заведующий баней, Рабочий по обслуживанию бани 2 разряд.</t>
  </si>
  <si>
    <t>Опасность повреждения частей тела при работе с режущими инструментами</t>
  </si>
  <si>
    <t>Печь</t>
  </si>
  <si>
    <t>Парная</t>
  </si>
  <si>
    <t>1. Обеспечение проветривания в закрытых помещениях.
2. Кондиционирование воздуха в местах выполенения работ, где это технологически возможно.</t>
  </si>
  <si>
    <t>Помещения бани</t>
  </si>
  <si>
    <t>Бассейн</t>
  </si>
  <si>
    <r>
      <t>515 ГОК (Гостинично-оздоровительный комплекс):</t>
    </r>
    <r>
      <rPr>
        <sz val="16"/>
        <color theme="1"/>
        <rFont val="Calibri"/>
        <family val="2"/>
        <charset val="204"/>
        <scheme val="minor"/>
      </rPr>
      <t xml:space="preserve"> Сестра медицинская К-3 1, Старший фельдшер К-3 1, Фельдшер К-3 1.</t>
    </r>
  </si>
  <si>
    <t>515 ГОК (Гостинично-оздоровительный комплекс): Сестра медицинская К-3 1, Старший фельдшер К-3 1, Фельдшер К-3 1.</t>
  </si>
  <si>
    <t>Дезинфицирующие средства</t>
  </si>
  <si>
    <r>
      <t>515 ГОК (Гостинично-оздоровительный комплекс):</t>
    </r>
    <r>
      <rPr>
        <sz val="16"/>
        <color theme="1"/>
        <rFont val="Calibri"/>
        <family val="2"/>
        <charset val="204"/>
        <scheme val="minor"/>
      </rPr>
      <t xml:space="preserve"> Горничная 2 разряд (оклад), Горничная 3  разряд (старшая), Уборщик производственных и служебных помещений (2 разряд), Санитарка 1 разряд.</t>
    </r>
  </si>
  <si>
    <t>515 ГОК (Гостинично-оздоровительный комплекс): Горничная 2 разряд (оклад), Горничная 3  разряд (старшая), Уборщик производственных и служебных помещений (2 разряд), Санитарка 1 разряд.</t>
  </si>
  <si>
    <r>
      <t>515 ГОК (Гостинично-оздоровительный комплекс):</t>
    </r>
    <r>
      <rPr>
        <sz val="16"/>
        <color theme="1"/>
        <rFont val="Calibri"/>
        <family val="2"/>
        <charset val="204"/>
        <scheme val="minor"/>
      </rPr>
      <t xml:space="preserve"> Дворник 2 разряд, Садовник 2 разряд.</t>
    </r>
  </si>
  <si>
    <t>515 ГОК (Гостинично-оздоровительный комплекс): Дворник 2 разряд, Садовник 2 разряд.</t>
  </si>
  <si>
    <t>Острые кромки металлоконструкций, ручной инструмент</t>
  </si>
  <si>
    <r>
      <t>515 ГОК (Гостинично-оздоровительный комплекс):</t>
    </r>
    <r>
      <rPr>
        <sz val="16"/>
        <color theme="1"/>
        <rFont val="Calibri"/>
        <family val="2"/>
        <charset val="204"/>
        <scheme val="minor"/>
      </rPr>
      <t xml:space="preserve"> Кастелянша 3  разряд, Кастелянша 3  разряд (оклад) Общежитие.</t>
    </r>
  </si>
  <si>
    <t>515 ГОК (Гостинично-оздоровительный комплекс): Кастелянша 3  разряд, Кастелянша 3  разряд (оклад) Общежитие.</t>
  </si>
  <si>
    <t>Утюг</t>
  </si>
  <si>
    <t>пар</t>
  </si>
  <si>
    <r>
      <t>515 ГОК (Гостинично-оздоровительный комплекс):</t>
    </r>
    <r>
      <rPr>
        <sz val="16"/>
        <color theme="1"/>
        <rFont val="Calibri"/>
        <family val="2"/>
        <charset val="204"/>
        <scheme val="minor"/>
      </rPr>
      <t xml:space="preserve"> Машинист котлов  4 разряда.</t>
    </r>
  </si>
  <si>
    <t>515 ГОК (Гостинично-оздоровительный комплекс): Машинист котлов  4 разряда.</t>
  </si>
  <si>
    <t>Отопительные котлы.</t>
  </si>
  <si>
    <t xml:space="preserve">Газопроводы </t>
  </si>
  <si>
    <r>
      <t>515 ГОК (Гостинично-оздоровительный комплекс):</t>
    </r>
    <r>
      <rPr>
        <sz val="16"/>
        <color theme="1"/>
        <rFont val="Calibri"/>
        <family val="2"/>
        <charset val="204"/>
        <scheme val="minor"/>
      </rPr>
      <t xml:space="preserve"> Машинист по стирке и ремонту спецодежды 3 разряд, Машинист по стирке и ремонту спецодежды 3 разряд Коэффициент 100%.</t>
    </r>
  </si>
  <si>
    <t>515 ГОК (Гостинично-оздоровительный комплекс): Машинист по стирке и ремонту спецодежды 3 разряд, Машинист по стирке и ремонту спецодежды 3 разряд Коэффициент 100%.</t>
  </si>
  <si>
    <t>Прачечная</t>
  </si>
  <si>
    <r>
      <t>515 ГОК (Гостинично-оздоровительный комплекс):</t>
    </r>
    <r>
      <rPr>
        <sz val="16"/>
        <color theme="1"/>
        <rFont val="Calibri"/>
        <family val="2"/>
        <charset val="204"/>
        <scheme val="minor"/>
      </rPr>
      <t xml:space="preserve"> Слесарь-ремонтник (4 разряд) Гостиница ГОК, Слесарь-ремонтник (5 разряд), Слесарь-сантехник (4 разряд) К-3 2, Слесарь-электрик по ремонту электрооборудования 5 разряда.</t>
    </r>
  </si>
  <si>
    <t>515 ГОК (Гостинично-оздоровительный комплекс): Слесарь-ремонтник (4 разряд) Гостиница ГОК, Слесарь-ремонтник (5 разряд), Слесарь-сантехник (4 разряд) К-3 2, Слесарь-электрик по ремонту электрооборудования 5 разряда.</t>
  </si>
  <si>
    <t>Детали, металлические конструкции после газопламенной обработки, сварки</t>
  </si>
  <si>
    <t>Летний период, печь</t>
  </si>
  <si>
    <t>Крыши, балконы зданий</t>
  </si>
  <si>
    <r>
      <t>515 ГОК (Гостинично-оздоровительный комплекс):</t>
    </r>
    <r>
      <rPr>
        <sz val="16"/>
        <color theme="1"/>
        <rFont val="Calibri"/>
        <family val="2"/>
        <charset val="204"/>
        <scheme val="minor"/>
      </rPr>
      <t xml:space="preserve"> Слесарь-ремонтник (4 разряд) Гостиница ГОК, Слесарь-ремонтник (5 разряд), Слесарь-электрик по ремонту электрооборудования 5 разряда.</t>
    </r>
  </si>
  <si>
    <t>515 ГОК (Гостинично-оздоровительный комплекс): Слесарь-ремонтник (4 разряд) Гостиница ГОК, Слесарь-ремонтник (5 разряд), Слесарь-электрик по ремонту электрооборудования 5 разряда.</t>
  </si>
  <si>
    <r>
      <t>516 ЛОЦ (Лечебно-оздоровительный центр):</t>
    </r>
    <r>
      <rPr>
        <sz val="16"/>
        <color theme="1"/>
        <rFont val="Calibri"/>
        <family val="2"/>
        <charset val="204"/>
        <scheme val="minor"/>
      </rPr>
      <t xml:space="preserve"> Главный администратор, Директор центра, Заведующий корпусами гостиницы, Заместитель директора центра, Начальник базы отдыха, Администратор, Администратор дежурный, Сестра медицинская, Делопроизводитель, Кассир, Кассир (Базы отдыха), Табельщик, Вахтер 2 разряд, Водитель автомобиля 4 разряд, Горничная 2 разряд (дежурная)  ЛОЦ, Горничная 2 разряд (дневная) ЛОЦ, Кастелянша 3  разряд ЛОЦ, Кладовщик 2 разряд  ЛОЦ, Кладовщик 2 разряд  ЛОЦ  (летний период), Машинист котлов  4 разряда ЛОЦ, Машинист по стирке и ремонту спецодежды 3 разряд ЛОЦ, Машинист по стирке и ремонту спецодежды 3 разряд ЛОЦ ( на летний период), Плотник 3 разряд ЛОЦ, Рабочий по благоустройству населенных пунктов 2 разряд ЛОЦ, Рабочий по комплексному обслуживанию и ремонту зданий 4  разряд ЛОЦ База отдыха, Слесарь-сантехник (4 разряд) ЛОЦ  К-3 2, Сторож (вахтер) 2 разряд, Уборщик территорий  1  разряд ЛОЦ К-3 1, Электромонтер по ремонту и обслуживанию электрооборудования 5 разряд ЛОЦ.</t>
    </r>
  </si>
  <si>
    <t>516 ЛОЦ (Лечебно-оздоровительный центр): Главный администратор, Директор центра, Заведующий корпусами гостиницы, Заместитель директора центра, Начальник базы отдыха, Администратор, Администратор дежурный, Сестра медицинская, Делопроизводитель, Кассир, Кассир (Базы отдыха), Табельщик, Вахтер 2 разряд, Водитель автомобиля 4 разряд, Горничная 2 разряд (дежурная)  ЛОЦ, Горничная 2 разряд (дневная) ЛОЦ, Кастелянша 3  разряд ЛОЦ, Кладовщик 2 разряд  ЛОЦ, Кладовщик 2 разряд  ЛОЦ  (летний период), Машинист котлов  4 разряда ЛОЦ, Машинист по стирке и ремонту спецодежды 3 разряд ЛОЦ, Машинист по стирке и ремонту спецодежды 3 разряд ЛОЦ ( на летний период), Плотник 3 разряд ЛОЦ, Рабочий по благоустройству населенных пунктов 2 разряд ЛОЦ, Рабочий по комплексному обслуживанию и ремонту зданий 4  разряд ЛОЦ База отдыха, Слесарь-сантехник (4 разряд) ЛОЦ  К-3 2, Сторож (вахтер) 2 разряд, Уборщик территорий  1  разряд ЛОЦ К-3 1, Электромонтер по ремонту и обслуживанию электрооборудования 5 разряд ЛОЦ.</t>
  </si>
  <si>
    <t>Наземные конструкции (здания, сооружения, строительные леса)</t>
  </si>
  <si>
    <r>
      <t>516 ЛОЦ (Лечебно-оздоровительный центр):</t>
    </r>
    <r>
      <rPr>
        <sz val="16"/>
        <color theme="1"/>
        <rFont val="Calibri"/>
        <family val="2"/>
        <charset val="204"/>
        <scheme val="minor"/>
      </rPr>
      <t xml:space="preserve"> Сестра медицинская.</t>
    </r>
  </si>
  <si>
    <t>516 ЛОЦ (Лечебно-оздоровительный центр): Сестра медицинская.</t>
  </si>
  <si>
    <r>
      <t>516 ЛОЦ (Лечебно-оздоровительный центр):</t>
    </r>
    <r>
      <rPr>
        <sz val="16"/>
        <color theme="1"/>
        <rFont val="Calibri"/>
        <family val="2"/>
        <charset val="204"/>
        <scheme val="minor"/>
      </rPr>
      <t xml:space="preserve"> Водитель автомобиля 4 разряд.</t>
    </r>
  </si>
  <si>
    <t>516 ЛОЦ (Лечебно-оздоровительный центр): Водитель автомобиля 4 разряд.</t>
  </si>
  <si>
    <t>автотранспорт</t>
  </si>
  <si>
    <r>
      <t>516 ЛОЦ (Лечебно-оздоровительный центр):</t>
    </r>
    <r>
      <rPr>
        <sz val="16"/>
        <color theme="1"/>
        <rFont val="Calibri"/>
        <family val="2"/>
        <charset val="204"/>
        <scheme val="minor"/>
      </rPr>
      <t xml:space="preserve"> Горничная 2 разряд (дежурная)  ЛОЦ, Горничная 2 разряд (дневная) ЛОЦ, Уборщик территорий  1  разряд ЛОЦ К-3 1.</t>
    </r>
  </si>
  <si>
    <t>516 ЛОЦ (Лечебно-оздоровительный центр): Горничная 2 разряд (дежурная)  ЛОЦ, Горничная 2 разряд (дневная) ЛОЦ, Уборщик территорий  1  разряд ЛОЦ К-3 1.</t>
  </si>
  <si>
    <r>
      <t>516 ЛОЦ (Лечебно-оздоровительный центр):</t>
    </r>
    <r>
      <rPr>
        <sz val="16"/>
        <color theme="1"/>
        <rFont val="Calibri"/>
        <family val="2"/>
        <charset val="204"/>
        <scheme val="minor"/>
      </rPr>
      <t xml:space="preserve"> Кастелянша 3  разряд ЛОЦ.</t>
    </r>
  </si>
  <si>
    <t>516 ЛОЦ (Лечебно-оздоровительный центр): Кастелянша 3  разряд ЛОЦ.</t>
  </si>
  <si>
    <r>
      <t>516 ЛОЦ (Лечебно-оздоровительный центр):</t>
    </r>
    <r>
      <rPr>
        <sz val="16"/>
        <color theme="1"/>
        <rFont val="Calibri"/>
        <family val="2"/>
        <charset val="204"/>
        <scheme val="minor"/>
      </rPr>
      <t xml:space="preserve"> Кастелянша 3  разряд ЛОЦ, Кладовщик 2 разряд  ЛОЦ, Кладовщик 2 разряд  ЛОЦ  (летний период).</t>
    </r>
  </si>
  <si>
    <t>516 ЛОЦ (Лечебно-оздоровительный центр): Кастелянша 3  разряд ЛОЦ, Кладовщик 2 разряд  ЛОЦ, Кладовщик 2 разряд  ЛОЦ  (летний период).</t>
  </si>
  <si>
    <r>
      <t>516 ЛОЦ (Лечебно-оздоровительный центр):</t>
    </r>
    <r>
      <rPr>
        <sz val="16"/>
        <color theme="1"/>
        <rFont val="Calibri"/>
        <family val="2"/>
        <charset val="204"/>
        <scheme val="minor"/>
      </rPr>
      <t xml:space="preserve"> Машинист котлов  4 разряда ЛОЦ.</t>
    </r>
  </si>
  <si>
    <t>516 ЛОЦ (Лечебно-оздоровительный центр): Машинист котлов  4 разряда ЛОЦ.</t>
  </si>
  <si>
    <r>
      <t>516 ЛОЦ (Лечебно-оздоровительный центр):</t>
    </r>
    <r>
      <rPr>
        <sz val="16"/>
        <color theme="1"/>
        <rFont val="Calibri"/>
        <family val="2"/>
        <charset val="204"/>
        <scheme val="minor"/>
      </rPr>
      <t xml:space="preserve"> Машинист по стирке и ремонту спецодежды 3 разряд ЛОЦ, Машинист по стирке и ремонту спецодежды 3 разряд ЛОЦ ( на летний период).</t>
    </r>
  </si>
  <si>
    <t>516 ЛОЦ (Лечебно-оздоровительный центр): Машинист по стирке и ремонту спецодежды 3 разряд ЛОЦ, Машинист по стирке и ремонту спецодежды 3 разряд ЛОЦ ( на летний период).</t>
  </si>
  <si>
    <r>
      <t>516 ЛОЦ (Лечебно-оздоровительный центр):</t>
    </r>
    <r>
      <rPr>
        <sz val="16"/>
        <color theme="1"/>
        <rFont val="Calibri"/>
        <family val="2"/>
        <charset val="204"/>
        <scheme val="minor"/>
      </rPr>
      <t xml:space="preserve"> Рабочий по благоустройству населенных пунктов 2 разряд ЛОЦ, Рабочий по комплексному обслуживанию и ремонту зданий 4  разряд ЛОЦ База отдыха, Слесарь-сантехник (4 разряд) ЛОЦ  К-3 2.</t>
    </r>
  </si>
  <si>
    <t>516 ЛОЦ (Лечебно-оздоровительный центр): Рабочий по благоустройству населенных пунктов 2 разряд ЛОЦ, Рабочий по комплексному обслуживанию и ремонту зданий 4  разряд ЛОЦ База отдыха, Слесарь-сантехник (4 разряд) ЛОЦ  К-3 2.</t>
  </si>
  <si>
    <r>
      <t>516 ЛОЦ (Лечебно-оздоровительный центр):</t>
    </r>
    <r>
      <rPr>
        <sz val="16"/>
        <color theme="1"/>
        <rFont val="Calibri"/>
        <family val="2"/>
        <charset val="204"/>
        <scheme val="minor"/>
      </rPr>
      <t xml:space="preserve"> Плотник 3 разряд ЛОЦ, Рабочий по благоустройству населенных пунктов 2 разряд ЛОЦ, Рабочий по комплексному обслуживанию и ремонту зданий 4  разряд ЛОЦ База отдыха, Слесарь-сантехник (4 разряд) ЛОЦ  К-3 2.</t>
    </r>
  </si>
  <si>
    <t>516 ЛОЦ (Лечебно-оздоровительный центр): Плотник 3 разряд ЛОЦ, Рабочий по благоустройству населенных пунктов 2 разряд ЛОЦ, Рабочий по комплексному обслуживанию и ремонту зданий 4  разряд ЛОЦ База отдыха, Слесарь-сантехник (4 разряд) ЛОЦ  К-3 2.</t>
  </si>
  <si>
    <r>
      <t>516 ЛОЦ (Лечебно-оздоровительный центр):</t>
    </r>
    <r>
      <rPr>
        <sz val="16"/>
        <color theme="1"/>
        <rFont val="Calibri"/>
        <family val="2"/>
        <charset val="204"/>
        <scheme val="minor"/>
      </rPr>
      <t xml:space="preserve"> Рабочий по благоустройству населенных пунктов 2 разряд ЛОЦ, Рабочий по комплексному обслуживанию и ремонту зданий 4  разряд ЛОЦ База отдыха.</t>
    </r>
  </si>
  <si>
    <t>516 ЛОЦ (Лечебно-оздоровительный центр): Рабочий по благоустройству населенных пунктов 2 разряд ЛОЦ, Рабочий по комплексному обслуживанию и ремонту зданий 4  разряд ЛОЦ База отдыха.</t>
  </si>
  <si>
    <r>
      <t>516 ЛОЦ (Лечебно-оздоровительный центр):</t>
    </r>
    <r>
      <rPr>
        <sz val="16"/>
        <color theme="1"/>
        <rFont val="Calibri"/>
        <family val="2"/>
        <charset val="204"/>
        <scheme val="minor"/>
      </rPr>
      <t xml:space="preserve"> Электромонтер по ремонту и обслуживанию электрооборудования 5 разряд ЛОЦ.</t>
    </r>
  </si>
  <si>
    <t>516 ЛОЦ (Лечебно-оздоровительный центр): Электромонтер по ремонту и обслуживанию электрооборудования 5 разряд ЛОЦ.</t>
  </si>
  <si>
    <t>Балконы, крыши, столбы</t>
  </si>
  <si>
    <t xml:space="preserve">Неподвижные колющие поверхности (металлическая арматура, элементы металлических конструкций) </t>
  </si>
  <si>
    <t>Острые кромки металлоконструкций</t>
  </si>
  <si>
    <r>
      <t>517 ОБ (Охотхозяйственная база):</t>
    </r>
    <r>
      <rPr>
        <sz val="16"/>
        <color theme="1"/>
        <rFont val="Calibri"/>
        <family val="2"/>
        <charset val="204"/>
        <scheme val="minor"/>
      </rPr>
      <t xml:space="preserve"> Начальник Охотхозяйственной базы, Ведущий бухгалтер, Егерь 4 разряд.</t>
    </r>
  </si>
  <si>
    <t>517 ОБ (Охотхозяйственная база): Начальник Охотхозяйственной базы, Ведущий бухгалтер, Егерь 4 разряд.</t>
  </si>
  <si>
    <t xml:space="preserve">1. Соблюдение правилпожарной безопасности безопасности 
2. Установка первичных средст пожаротушения </t>
  </si>
  <si>
    <r>
      <t>517 ОБ (Охотхозяйственная база):</t>
    </r>
    <r>
      <rPr>
        <sz val="16"/>
        <color theme="1"/>
        <rFont val="Calibri"/>
        <family val="2"/>
        <charset val="204"/>
        <scheme val="minor"/>
      </rPr>
      <t xml:space="preserve"> Егерь 4 разряд.</t>
    </r>
  </si>
  <si>
    <t>517 ОБ (Охотхозяйственная база): Егерь 4 разряд.</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</si>
</sst>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9" x14ac:knownFonts="1">
    <font>
      <sz val="11"/>
      <color theme="1"/>
      <name val="Calibri"/>
      <family val="2"/>
      <charset val="204"/>
      <scheme val="minor"/>
    </font>
    <font>
      <sz val="11"/>
      <color theme="1"/>
      <name val="Calibri"/>
      <family val="2"/>
      <scheme val="minor"/>
    </font>
    <font>
      <sz val="16"/>
      <color theme="1"/>
      <name val="Calibri"/>
      <family val="2"/>
      <scheme val="minor"/>
    </font>
    <font>
      <b/>
      <sz val="16"/>
      <color theme="1"/>
      <name val="Calibri"/>
      <family val="2"/>
      <scheme val="minor"/>
    </font>
    <font>
      <b/>
      <sz val="10.5"/>
      <color theme="1"/>
      <name val="Calibri"/>
      <family val="2"/>
      <charset val="204"/>
      <scheme val="minor"/>
    </font>
    <font>
      <b/>
      <sz val="16"/>
      <color theme="1"/>
      <name val="Calibri"/>
      <family val="2"/>
      <charset val="204"/>
      <scheme val="minor"/>
    </font>
    <font>
      <sz val="16"/>
      <color theme="1"/>
      <name val="Calibri"/>
      <family val="2"/>
      <charset val="204"/>
      <scheme val="minor"/>
    </font>
    <font>
      <b/>
      <sz val="16"/>
      <name val="Calibri"/>
      <family val="2"/>
      <charset val="204"/>
      <scheme val="minor"/>
    </font>
    <font>
      <sz val="16"/>
      <name val="Calibri"/>
      <family val="2"/>
      <charset val="204"/>
      <scheme val="minor"/>
    </font>
  </fonts>
  <fills count="7">
    <fill>
      <patternFill patternType="none"/>
    </fill>
    <fill>
      <patternFill patternType="gray125"/>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s>
  <borders count="3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2">
    <xf numFmtId="0" fontId="0" fillId="0" borderId="0"/>
    <xf numFmtId="0" fontId="1" fillId="0" borderId="0"/>
  </cellStyleXfs>
  <cellXfs count="112">
    <xf numFmtId="0" fontId="0" fillId="0" borderId="0" xfId="0"/>
    <xf numFmtId="0" fontId="2" fillId="2" borderId="1" xfId="1" applyFont="1" applyFill="1" applyBorder="1" applyAlignment="1">
      <alignment horizontal="center" vertical="center" wrapText="1"/>
    </xf>
    <xf numFmtId="0" fontId="2" fillId="2" borderId="2" xfId="1" applyFont="1" applyFill="1" applyBorder="1" applyAlignment="1">
      <alignment horizontal="center" vertical="center" wrapText="1"/>
    </xf>
    <xf numFmtId="0" fontId="2" fillId="2" borderId="2" xfId="1" applyNumberFormat="1" applyFont="1" applyFill="1" applyBorder="1" applyAlignment="1">
      <alignment horizontal="center" vertical="center" wrapText="1"/>
    </xf>
    <xf numFmtId="0" fontId="2" fillId="2" borderId="3" xfId="1" applyNumberFormat="1" applyFont="1" applyFill="1" applyBorder="1" applyAlignment="1">
      <alignment horizontal="center" vertical="center" wrapText="1"/>
    </xf>
    <xf numFmtId="0" fontId="1" fillId="2" borderId="0" xfId="1" applyNumberFormat="1" applyFill="1" applyBorder="1" applyAlignment="1">
      <alignment horizontal="center" vertical="center" wrapText="1"/>
    </xf>
    <xf numFmtId="164" fontId="1" fillId="2" borderId="0" xfId="1" applyNumberFormat="1" applyFill="1" applyBorder="1" applyAlignment="1">
      <alignment horizontal="center" vertical="center" wrapText="1"/>
    </xf>
    <xf numFmtId="0" fontId="1" fillId="2" borderId="0" xfId="1" applyFill="1" applyBorder="1" applyAlignment="1">
      <alignment horizontal="center" vertical="center" wrapText="1"/>
    </xf>
    <xf numFmtId="0" fontId="2" fillId="2" borderId="4" xfId="1" applyFont="1" applyFill="1" applyBorder="1" applyAlignment="1">
      <alignment horizontal="center" vertical="center" wrapText="1"/>
    </xf>
    <xf numFmtId="0" fontId="2" fillId="2" borderId="0" xfId="1" applyFont="1" applyFill="1" applyBorder="1" applyAlignment="1">
      <alignment horizontal="center" vertical="center" wrapText="1"/>
    </xf>
    <xf numFmtId="0" fontId="2" fillId="2" borderId="0" xfId="1" applyNumberFormat="1" applyFont="1" applyFill="1" applyBorder="1" applyAlignment="1">
      <alignment horizontal="center" vertical="center" wrapText="1"/>
    </xf>
    <xf numFmtId="0" fontId="2" fillId="2" borderId="5" xfId="1" applyNumberFormat="1" applyFont="1" applyFill="1" applyBorder="1" applyAlignment="1">
      <alignment horizontal="center" vertical="center" wrapText="1"/>
    </xf>
    <xf numFmtId="164" fontId="4" fillId="3" borderId="0" xfId="1" applyNumberFormat="1" applyFont="1" applyFill="1" applyBorder="1" applyAlignment="1">
      <alignment horizontal="center" vertical="center" wrapText="1"/>
    </xf>
    <xf numFmtId="0" fontId="4" fillId="2" borderId="0" xfId="1" applyFont="1" applyFill="1" applyAlignment="1">
      <alignment horizontal="center" vertical="center" wrapText="1"/>
    </xf>
    <xf numFmtId="0" fontId="3" fillId="3" borderId="20" xfId="1" applyNumberFormat="1" applyFont="1" applyFill="1" applyBorder="1" applyAlignment="1">
      <alignment horizontal="center" vertical="center" wrapText="1"/>
    </xf>
    <xf numFmtId="0" fontId="3" fillId="3" borderId="21" xfId="1" applyNumberFormat="1" applyFont="1" applyFill="1" applyBorder="1" applyAlignment="1">
      <alignment horizontal="center" vertical="center" wrapText="1"/>
    </xf>
    <xf numFmtId="0" fontId="2" fillId="0" borderId="23" xfId="1" applyFont="1" applyFill="1" applyBorder="1" applyAlignment="1">
      <alignment horizontal="center" vertical="center" wrapText="1"/>
    </xf>
    <xf numFmtId="0" fontId="5" fillId="0" borderId="24" xfId="1" applyFont="1" applyFill="1" applyBorder="1" applyAlignment="1">
      <alignment horizontal="center" vertical="center" wrapText="1"/>
    </xf>
    <xf numFmtId="0" fontId="2" fillId="0" borderId="24" xfId="1" applyFont="1" applyFill="1" applyBorder="1" applyAlignment="1">
      <alignment horizontal="center" vertical="center" wrapText="1"/>
    </xf>
    <xf numFmtId="0" fontId="2" fillId="0" borderId="15" xfId="1" applyFont="1" applyFill="1" applyBorder="1" applyAlignment="1">
      <alignment horizontal="center" vertical="center" wrapText="1"/>
    </xf>
    <xf numFmtId="0" fontId="2" fillId="0" borderId="15" xfId="1" applyNumberFormat="1" applyFont="1" applyFill="1" applyBorder="1" applyAlignment="1">
      <alignment horizontal="center" vertical="center" wrapText="1"/>
    </xf>
    <xf numFmtId="0" fontId="2" fillId="3" borderId="15" xfId="1" applyNumberFormat="1" applyFont="1" applyFill="1" applyBorder="1" applyAlignment="1">
      <alignment horizontal="center" vertical="center" wrapText="1"/>
    </xf>
    <xf numFmtId="0" fontId="2" fillId="2" borderId="15" xfId="1" applyNumberFormat="1" applyFont="1" applyFill="1" applyBorder="1" applyAlignment="1">
      <alignment horizontal="center" vertical="center" wrapText="1"/>
    </xf>
    <xf numFmtId="0" fontId="2" fillId="2" borderId="16" xfId="1" applyNumberFormat="1" applyFont="1" applyFill="1" applyBorder="1" applyAlignment="1">
      <alignment horizontal="center" vertical="center" wrapText="1"/>
    </xf>
    <xf numFmtId="0" fontId="1" fillId="0" borderId="24" xfId="1" applyNumberFormat="1" applyFill="1" applyBorder="1" applyAlignment="1">
      <alignment horizontal="center" vertical="center" wrapText="1"/>
    </xf>
    <xf numFmtId="164" fontId="1" fillId="3" borderId="0" xfId="1" applyNumberFormat="1" applyFill="1" applyBorder="1" applyAlignment="1">
      <alignment horizontal="center" vertical="center" wrapText="1"/>
    </xf>
    <xf numFmtId="0" fontId="1" fillId="2" borderId="0" xfId="1" applyFill="1" applyAlignment="1">
      <alignment vertical="center" wrapText="1"/>
    </xf>
    <xf numFmtId="0" fontId="7" fillId="4" borderId="24" xfId="1" applyFont="1" applyFill="1" applyBorder="1" applyAlignment="1">
      <alignment horizontal="center" vertical="center" wrapText="1"/>
    </xf>
    <xf numFmtId="0" fontId="1" fillId="0" borderId="0" xfId="1"/>
    <xf numFmtId="0" fontId="2" fillId="4" borderId="24" xfId="1" applyFont="1" applyFill="1" applyBorder="1" applyAlignment="1">
      <alignment horizontal="center" vertical="center" wrapText="1"/>
    </xf>
    <xf numFmtId="0" fontId="6" fillId="0" borderId="24" xfId="1" applyFont="1" applyFill="1" applyBorder="1" applyAlignment="1">
      <alignment horizontal="center" vertical="center" wrapText="1"/>
    </xf>
    <xf numFmtId="0" fontId="2" fillId="2" borderId="15" xfId="1" applyFont="1" applyFill="1" applyBorder="1" applyAlignment="1">
      <alignment horizontal="center" vertical="center" wrapText="1"/>
    </xf>
    <xf numFmtId="0" fontId="3" fillId="3" borderId="15" xfId="1" applyNumberFormat="1" applyFont="1" applyFill="1" applyBorder="1" applyAlignment="1">
      <alignment horizontal="center" vertical="center" wrapText="1"/>
    </xf>
    <xf numFmtId="0" fontId="5" fillId="0" borderId="15" xfId="1" applyFont="1" applyFill="1" applyBorder="1" applyAlignment="1">
      <alignment horizontal="center" vertical="center" wrapText="1"/>
    </xf>
    <xf numFmtId="0" fontId="1" fillId="0" borderId="15" xfId="1" applyBorder="1"/>
    <xf numFmtId="0" fontId="6" fillId="0" borderId="23" xfId="1" applyFont="1" applyFill="1" applyBorder="1" applyAlignment="1">
      <alignment horizontal="center" vertical="center" wrapText="1"/>
    </xf>
    <xf numFmtId="0" fontId="1" fillId="0" borderId="0" xfId="1" applyBorder="1"/>
    <xf numFmtId="0" fontId="6" fillId="0" borderId="25" xfId="1" applyFont="1" applyFill="1" applyBorder="1" applyAlignment="1">
      <alignment horizontal="center" vertical="center" wrapText="1"/>
    </xf>
    <xf numFmtId="0" fontId="5" fillId="0" borderId="26" xfId="1" applyFont="1" applyFill="1" applyBorder="1" applyAlignment="1">
      <alignment horizontal="center" vertical="center" wrapText="1"/>
    </xf>
    <xf numFmtId="0" fontId="2" fillId="0" borderId="26" xfId="1" applyFont="1" applyFill="1" applyBorder="1" applyAlignment="1">
      <alignment horizontal="center" vertical="center" wrapText="1"/>
    </xf>
    <xf numFmtId="0" fontId="2" fillId="0" borderId="20" xfId="1" applyFont="1" applyFill="1" applyBorder="1" applyAlignment="1">
      <alignment horizontal="center" vertical="center" wrapText="1"/>
    </xf>
    <xf numFmtId="0" fontId="2" fillId="0" borderId="20" xfId="1" applyNumberFormat="1" applyFont="1" applyFill="1" applyBorder="1" applyAlignment="1">
      <alignment horizontal="center" vertical="center" wrapText="1"/>
    </xf>
    <xf numFmtId="0" fontId="2" fillId="3" borderId="20" xfId="1" applyNumberFormat="1" applyFont="1" applyFill="1" applyBorder="1" applyAlignment="1">
      <alignment horizontal="center" vertical="center" wrapText="1"/>
    </xf>
    <xf numFmtId="0" fontId="2" fillId="2" borderId="20" xfId="1" applyNumberFormat="1" applyFont="1" applyFill="1" applyBorder="1" applyAlignment="1">
      <alignment horizontal="center" vertical="center" wrapText="1"/>
    </xf>
    <xf numFmtId="0" fontId="2" fillId="2" borderId="21" xfId="1" applyNumberFormat="1" applyFont="1" applyFill="1" applyBorder="1" applyAlignment="1">
      <alignment horizontal="center" vertical="center" wrapText="1"/>
    </xf>
    <xf numFmtId="0" fontId="2" fillId="0" borderId="27" xfId="1" applyFont="1" applyFill="1" applyBorder="1" applyAlignment="1">
      <alignment horizontal="center" vertical="center" wrapText="1"/>
    </xf>
    <xf numFmtId="0" fontId="5" fillId="0" borderId="28" xfId="1" applyFont="1" applyFill="1" applyBorder="1" applyAlignment="1">
      <alignment horizontal="center" vertical="center" wrapText="1"/>
    </xf>
    <xf numFmtId="0" fontId="2" fillId="0" borderId="28" xfId="1" applyFont="1" applyFill="1" applyBorder="1" applyAlignment="1">
      <alignment horizontal="center" vertical="center" wrapText="1"/>
    </xf>
    <xf numFmtId="0" fontId="2" fillId="0" borderId="29" xfId="1" applyFont="1" applyFill="1" applyBorder="1" applyAlignment="1">
      <alignment horizontal="center" vertical="center" wrapText="1"/>
    </xf>
    <xf numFmtId="0" fontId="2" fillId="0" borderId="29" xfId="1" applyNumberFormat="1" applyFont="1" applyFill="1" applyBorder="1" applyAlignment="1">
      <alignment horizontal="center" vertical="center" wrapText="1"/>
    </xf>
    <xf numFmtId="0" fontId="2" fillId="3" borderId="29" xfId="1" applyNumberFormat="1" applyFont="1" applyFill="1" applyBorder="1" applyAlignment="1">
      <alignment horizontal="center" vertical="center" wrapText="1"/>
    </xf>
    <xf numFmtId="0" fontId="2" fillId="2" borderId="29" xfId="1" applyNumberFormat="1" applyFont="1" applyFill="1" applyBorder="1" applyAlignment="1">
      <alignment horizontal="center" vertical="center" wrapText="1"/>
    </xf>
    <xf numFmtId="0" fontId="2" fillId="2" borderId="30" xfId="1" applyNumberFormat="1" applyFont="1" applyFill="1" applyBorder="1" applyAlignment="1">
      <alignment horizontal="center" vertical="center" wrapText="1"/>
    </xf>
    <xf numFmtId="0" fontId="1" fillId="0" borderId="0" xfId="1" applyFill="1"/>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0" fontId="2" fillId="2" borderId="3" xfId="0" applyNumberFormat="1"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0" xfId="0" applyNumberFormat="1" applyFont="1" applyFill="1" applyBorder="1" applyAlignment="1">
      <alignment horizontal="center" vertical="center" wrapText="1"/>
    </xf>
    <xf numFmtId="0" fontId="2" fillId="2" borderId="5" xfId="0" applyNumberFormat="1" applyFont="1" applyFill="1" applyBorder="1" applyAlignment="1">
      <alignment horizontal="center" vertical="center" wrapText="1"/>
    </xf>
    <xf numFmtId="0" fontId="3" fillId="3" borderId="20" xfId="0" applyNumberFormat="1" applyFont="1" applyFill="1" applyBorder="1" applyAlignment="1">
      <alignment horizontal="center" vertical="center" wrapText="1"/>
    </xf>
    <xf numFmtId="0" fontId="3" fillId="3" borderId="21" xfId="0" applyNumberFormat="1" applyFont="1" applyFill="1" applyBorder="1" applyAlignment="1">
      <alignment horizontal="center" vertical="center" wrapText="1"/>
    </xf>
    <xf numFmtId="0" fontId="2" fillId="0" borderId="23"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5" xfId="0" applyNumberFormat="1" applyFont="1" applyFill="1" applyBorder="1" applyAlignment="1">
      <alignment horizontal="center" vertical="center" wrapText="1"/>
    </xf>
    <xf numFmtId="0" fontId="2" fillId="3" borderId="15" xfId="0" applyNumberFormat="1" applyFont="1" applyFill="1" applyBorder="1" applyAlignment="1">
      <alignment horizontal="center" vertical="center" wrapText="1"/>
    </xf>
    <xf numFmtId="0" fontId="2" fillId="2" borderId="15" xfId="0" applyNumberFormat="1" applyFont="1" applyFill="1" applyBorder="1" applyAlignment="1">
      <alignment horizontal="center" vertical="center" wrapText="1"/>
    </xf>
    <xf numFmtId="0" fontId="2" fillId="2" borderId="16" xfId="0" applyNumberFormat="1" applyFont="1" applyFill="1" applyBorder="1" applyAlignment="1">
      <alignment horizontal="center" vertical="center" wrapText="1"/>
    </xf>
    <xf numFmtId="0" fontId="0" fillId="0" borderId="0" xfId="0" applyFill="1"/>
    <xf numFmtId="0" fontId="2" fillId="4" borderId="23"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2" fillId="4" borderId="24" xfId="0" applyFont="1" applyFill="1" applyBorder="1" applyAlignment="1">
      <alignment horizontal="center" vertical="center" wrapText="1"/>
    </xf>
    <xf numFmtId="0" fontId="0" fillId="4" borderId="0" xfId="0" applyFill="1"/>
    <xf numFmtId="0" fontId="2" fillId="4" borderId="15" xfId="0" applyFont="1" applyFill="1" applyBorder="1" applyAlignment="1">
      <alignment horizontal="center" vertical="center" wrapText="1"/>
    </xf>
    <xf numFmtId="0" fontId="2" fillId="4" borderId="15" xfId="0" applyNumberFormat="1" applyFont="1" applyFill="1" applyBorder="1" applyAlignment="1">
      <alignment horizontal="center" vertical="center" wrapText="1"/>
    </xf>
    <xf numFmtId="0" fontId="2" fillId="4" borderId="16" xfId="0" applyNumberFormat="1" applyFont="1" applyFill="1" applyBorder="1" applyAlignment="1">
      <alignment horizontal="center" vertical="center" wrapText="1"/>
    </xf>
    <xf numFmtId="0" fontId="2" fillId="5" borderId="15" xfId="0" applyNumberFormat="1" applyFont="1" applyFill="1" applyBorder="1" applyAlignment="1">
      <alignment horizontal="center" vertical="center" wrapText="1"/>
    </xf>
    <xf numFmtId="0" fontId="6" fillId="0" borderId="15" xfId="1" applyFont="1" applyFill="1" applyBorder="1" applyAlignment="1">
      <alignment horizontal="center" vertical="center" wrapText="1"/>
    </xf>
    <xf numFmtId="0" fontId="2" fillId="6" borderId="15" xfId="1" applyFont="1" applyFill="1" applyBorder="1" applyAlignment="1">
      <alignment horizontal="center" vertical="center" wrapText="1"/>
    </xf>
    <xf numFmtId="0" fontId="4" fillId="3" borderId="12" xfId="1" applyNumberFormat="1" applyFont="1" applyFill="1" applyBorder="1" applyAlignment="1">
      <alignment horizontal="center" vertical="center" wrapText="1"/>
    </xf>
    <xf numFmtId="0" fontId="4" fillId="3" borderId="17" xfId="1" applyNumberFormat="1" applyFont="1" applyFill="1" applyBorder="1" applyAlignment="1">
      <alignment horizontal="center" vertical="center" wrapText="1"/>
    </xf>
    <xf numFmtId="0" fontId="4" fillId="3" borderId="22" xfId="1" applyNumberFormat="1" applyFont="1" applyFill="1" applyBorder="1" applyAlignment="1">
      <alignment horizontal="center" vertical="center" wrapText="1"/>
    </xf>
    <xf numFmtId="0" fontId="3" fillId="3" borderId="14" xfId="1" applyFont="1" applyFill="1" applyBorder="1" applyAlignment="1">
      <alignment horizontal="center" vertical="center" wrapText="1"/>
    </xf>
    <xf numFmtId="0" fontId="3" fillId="3" borderId="19" xfId="1" applyFont="1" applyFill="1" applyBorder="1" applyAlignment="1">
      <alignment horizontal="center" vertical="center" wrapText="1"/>
    </xf>
    <xf numFmtId="164" fontId="3" fillId="3" borderId="15" xfId="1" applyNumberFormat="1" applyFont="1" applyFill="1" applyBorder="1" applyAlignment="1">
      <alignment horizontal="center" vertical="center" wrapText="1"/>
    </xf>
    <xf numFmtId="0" fontId="3" fillId="3" borderId="8" xfId="1" applyFont="1" applyFill="1" applyBorder="1" applyAlignment="1">
      <alignment horizontal="center" vertical="center" wrapText="1"/>
    </xf>
    <xf numFmtId="0" fontId="3" fillId="3" borderId="9" xfId="1" applyFont="1" applyFill="1" applyBorder="1" applyAlignment="1">
      <alignment horizontal="center" vertical="center" wrapText="1"/>
    </xf>
    <xf numFmtId="164" fontId="3" fillId="3" borderId="16" xfId="1" applyNumberFormat="1" applyFont="1" applyFill="1" applyBorder="1" applyAlignment="1">
      <alignment horizontal="center" vertical="center" wrapText="1"/>
    </xf>
    <xf numFmtId="0" fontId="3" fillId="3" borderId="7" xfId="1" applyFont="1" applyFill="1" applyBorder="1" applyAlignment="1">
      <alignment horizontal="center" vertical="center" wrapText="1"/>
    </xf>
    <xf numFmtId="164" fontId="3" fillId="3" borderId="10" xfId="1" applyNumberFormat="1" applyFont="1" applyFill="1" applyBorder="1" applyAlignment="1">
      <alignment horizontal="center" vertical="center" wrapText="1"/>
    </xf>
    <xf numFmtId="164" fontId="3" fillId="3" borderId="11" xfId="1" applyNumberFormat="1" applyFont="1" applyFill="1" applyBorder="1" applyAlignment="1">
      <alignment horizontal="center" vertical="center" wrapText="1"/>
    </xf>
    <xf numFmtId="0" fontId="3" fillId="3" borderId="6" xfId="1" applyFont="1" applyFill="1" applyBorder="1" applyAlignment="1">
      <alignment horizontal="center" vertical="center" wrapText="1"/>
    </xf>
    <xf numFmtId="0" fontId="3" fillId="3" borderId="13" xfId="1" applyFont="1" applyFill="1" applyBorder="1" applyAlignment="1">
      <alignment horizontal="center" vertical="center" wrapText="1"/>
    </xf>
    <xf numFmtId="0" fontId="3" fillId="3" borderId="18" xfId="1" applyFont="1" applyFill="1" applyBorder="1" applyAlignment="1">
      <alignment horizontal="center" vertical="center" wrapText="1"/>
    </xf>
    <xf numFmtId="0" fontId="3" fillId="3" borderId="15" xfId="1" applyFont="1" applyFill="1" applyBorder="1" applyAlignment="1">
      <alignment horizontal="center" vertical="center" wrapText="1"/>
    </xf>
    <xf numFmtId="0" fontId="3" fillId="3" borderId="15" xfId="1" applyNumberFormat="1"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19" xfId="0" applyFont="1" applyFill="1" applyBorder="1" applyAlignment="1">
      <alignment horizontal="center" vertical="center" wrapText="1"/>
    </xf>
    <xf numFmtId="164" fontId="3" fillId="3" borderId="15" xfId="0" applyNumberFormat="1" applyFont="1" applyFill="1" applyBorder="1" applyAlignment="1">
      <alignment horizontal="center" vertical="center" wrapText="1"/>
    </xf>
    <xf numFmtId="164" fontId="3" fillId="3" borderId="16" xfId="0" applyNumberFormat="1" applyFont="1" applyFill="1" applyBorder="1" applyAlignment="1">
      <alignment horizontal="center" vertical="center" wrapText="1"/>
    </xf>
    <xf numFmtId="164" fontId="3" fillId="3" borderId="10" xfId="0" applyNumberFormat="1" applyFont="1" applyFill="1" applyBorder="1" applyAlignment="1">
      <alignment horizontal="center" vertical="center" wrapText="1"/>
    </xf>
    <xf numFmtId="164" fontId="3" fillId="3" borderId="11" xfId="0" applyNumberFormat="1" applyFont="1" applyFill="1" applyBorder="1" applyAlignment="1">
      <alignment horizontal="center" vertical="center" wrapText="1"/>
    </xf>
  </cellXfs>
  <cellStyles count="2">
    <cellStyle name="Обычный" xfId="0" builtinId="0"/>
    <cellStyle name="Обычный 2" xfId="1"/>
  </cellStyles>
  <dxfs count="1008">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
      <fill>
        <patternFill>
          <bgColor theme="8" tint="0.79998168889431442"/>
        </patternFill>
      </fill>
    </dxf>
    <dxf>
      <fill>
        <patternFill>
          <bgColor theme="9" tint="0.79998168889431442"/>
        </patternFill>
      </fill>
    </dxf>
    <dxf>
      <fill>
        <patternFill>
          <bgColor rgb="FFFFC000"/>
        </patternFill>
      </fill>
    </dxf>
    <dxf>
      <font>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1.xml"/><Relationship Id="rId84" Type="http://schemas.openxmlformats.org/officeDocument/2006/relationships/externalLink" Target="externalLinks/externalLink17.xml"/><Relationship Id="rId89" Type="http://schemas.openxmlformats.org/officeDocument/2006/relationships/externalLink" Target="externalLinks/externalLink22.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7.xml"/><Relationship Id="rId79" Type="http://schemas.openxmlformats.org/officeDocument/2006/relationships/externalLink" Target="externalLinks/externalLink12.xml"/><Relationship Id="rId102" Type="http://schemas.openxmlformats.org/officeDocument/2006/relationships/externalLink" Target="externalLinks/externalLink35.xml"/><Relationship Id="rId5" Type="http://schemas.openxmlformats.org/officeDocument/2006/relationships/worksheet" Target="worksheets/sheet5.xml"/><Relationship Id="rId90" Type="http://schemas.openxmlformats.org/officeDocument/2006/relationships/externalLink" Target="externalLinks/externalLink23.xml"/><Relationship Id="rId95" Type="http://schemas.openxmlformats.org/officeDocument/2006/relationships/externalLink" Target="externalLinks/externalLink2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externalLink" Target="externalLinks/externalLink2.xml"/><Relationship Id="rId80" Type="http://schemas.openxmlformats.org/officeDocument/2006/relationships/externalLink" Target="externalLinks/externalLink13.xml"/><Relationship Id="rId85" Type="http://schemas.openxmlformats.org/officeDocument/2006/relationships/externalLink" Target="externalLinks/externalLink1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6.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3.xml"/><Relationship Id="rId75" Type="http://schemas.openxmlformats.org/officeDocument/2006/relationships/externalLink" Target="externalLinks/externalLink8.xml"/><Relationship Id="rId83" Type="http://schemas.openxmlformats.org/officeDocument/2006/relationships/externalLink" Target="externalLinks/externalLink16.xml"/><Relationship Id="rId88" Type="http://schemas.openxmlformats.org/officeDocument/2006/relationships/externalLink" Target="externalLinks/externalLink21.xml"/><Relationship Id="rId91" Type="http://schemas.openxmlformats.org/officeDocument/2006/relationships/externalLink" Target="externalLinks/externalLink24.xml"/><Relationship Id="rId96" Type="http://schemas.openxmlformats.org/officeDocument/2006/relationships/externalLink" Target="externalLinks/externalLink2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6.xml"/><Relationship Id="rId78" Type="http://schemas.openxmlformats.org/officeDocument/2006/relationships/externalLink" Target="externalLinks/externalLink11.xml"/><Relationship Id="rId81" Type="http://schemas.openxmlformats.org/officeDocument/2006/relationships/externalLink" Target="externalLinks/externalLink14.xml"/><Relationship Id="rId86" Type="http://schemas.openxmlformats.org/officeDocument/2006/relationships/externalLink" Target="externalLinks/externalLink19.xml"/><Relationship Id="rId94" Type="http://schemas.openxmlformats.org/officeDocument/2006/relationships/externalLink" Target="externalLinks/externalLink27.xml"/><Relationship Id="rId99" Type="http://schemas.openxmlformats.org/officeDocument/2006/relationships/externalLink" Target="externalLinks/externalLink32.xml"/><Relationship Id="rId101" Type="http://schemas.openxmlformats.org/officeDocument/2006/relationships/externalLink" Target="externalLinks/externalLink3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9.xml"/><Relationship Id="rId97" Type="http://schemas.openxmlformats.org/officeDocument/2006/relationships/externalLink" Target="externalLinks/externalLink30.xml"/><Relationship Id="rId104"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externalLink" Target="externalLinks/externalLink4.xml"/><Relationship Id="rId92" Type="http://schemas.openxmlformats.org/officeDocument/2006/relationships/externalLink" Target="externalLinks/externalLink2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0.xml"/><Relationship Id="rId61" Type="http://schemas.openxmlformats.org/officeDocument/2006/relationships/worksheet" Target="worksheets/sheet61.xml"/><Relationship Id="rId82" Type="http://schemas.openxmlformats.org/officeDocument/2006/relationships/externalLink" Target="externalLinks/externalLink1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0.xml"/><Relationship Id="rId100" Type="http://schemas.openxmlformats.org/officeDocument/2006/relationships/externalLink" Target="externalLinks/externalLink33.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5.xml"/><Relationship Id="rId93" Type="http://schemas.openxmlformats.org/officeDocument/2006/relationships/externalLink" Target="externalLinks/externalLink26.xml"/><Relationship Id="rId98" Type="http://schemas.openxmlformats.org/officeDocument/2006/relationships/externalLink" Target="externalLinks/externalLink3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drawing1.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0]!utControlShow" textlink="">
      <xdr:nvSpPr>
        <xdr:cNvPr id="2" name="Скругленный прямоугольник 1"/>
        <xdr:cNvSpPr/>
      </xdr:nvSpPr>
      <xdr:spPr>
        <a:xfrm>
          <a:off x="1263651" y="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26]!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27]!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28]!utControlShow" textlink="">
      <xdr:nvSpPr>
        <xdr:cNvPr id="2" name="Скругленный прямоугольник 1"/>
        <xdr:cNvSpPr/>
      </xdr:nvSpPr>
      <xdr:spPr>
        <a:xfrm>
          <a:off x="1263651" y="323850"/>
          <a:ext cx="2022474" cy="209549"/>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29]!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30]!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17]!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18]!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1]!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2]!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3]!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0]!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3]!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3]!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3]!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3]!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3]!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3]!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4]!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5]!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6]!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6]!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19]!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6]!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6]!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6]!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6]!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6]!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6]!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7]!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7]!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7]!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7]!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20]!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7]!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7]!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7]!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7]!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7]!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7]!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7]!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7]!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7]!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7]!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21]!utControlShow" textlink="">
      <xdr:nvSpPr>
        <xdr:cNvPr id="2" name="Скругленный прямоугольник 1"/>
        <xdr:cNvSpPr/>
      </xdr:nvSpPr>
      <xdr:spPr>
        <a:xfrm>
          <a:off x="1263651" y="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7]!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7]!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7]!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7]!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7]!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7]!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8]!utControlShow" textlink="">
      <xdr:nvSpPr>
        <xdr:cNvPr id="2" name="Скругленный прямоугольник 1"/>
        <xdr:cNvSpPr/>
      </xdr:nvSpPr>
      <xdr:spPr>
        <a:xfrm>
          <a:off x="1263651" y="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9]!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10]!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11]!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22]!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12]!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13]!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14]!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15]!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16]!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33]!utControlShow" textlink="">
      <xdr:nvSpPr>
        <xdr:cNvPr id="4" name="Скругленный прямоугольник 3"/>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23]!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24]!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768351</xdr:colOff>
      <xdr:row>1</xdr:row>
      <xdr:rowOff>57150</xdr:rowOff>
    </xdr:from>
    <xdr:to>
      <xdr:col>1</xdr:col>
      <xdr:colOff>2790825</xdr:colOff>
      <xdr:row>1</xdr:row>
      <xdr:rowOff>400049</xdr:rowOff>
    </xdr:to>
    <xdr:sp macro="[25]!utControlShow" textlink="">
      <xdr:nvSpPr>
        <xdr:cNvPr id="2" name="Скругленный прямоугольник 1"/>
        <xdr:cNvSpPr/>
      </xdr:nvSpPr>
      <xdr:spPr>
        <a:xfrm>
          <a:off x="1263651" y="266700"/>
          <a:ext cx="2022474" cy="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rgbClr val="002060"/>
              </a:solidFill>
            </a:rPr>
            <a:t>Меню</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skstation\DOCUME~1\_B8B2~1\LOCALS~1\Temp\7zO0052D812\200%20&#1054;&#1043;&#105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iskstation\&#1040;&#1076;&#1084;&#1080;&#1085;&#1080;&#1089;&#1090;&#1088;&#1072;&#1094;&#1080;&#1103;\&#1044;&#1086;&#1082;&#1091;&#1084;&#1077;&#1085;&#1090;&#1099;_&#1057;&#1054;&#1058;&#1080;&#1055;&#1053;\&#1050;&#1091;&#1087;&#1088;&#1077;&#1077;&#1074;&#1072;%20&#1074;&#1089;&#1077;\&#1074;&#1089;&#1077;%20&#1087;&#1072;&#1087;&#1082;&#1080;\151-&#1086;&#1076;%20&#1080;&#1085;&#1089;&#1090;&#1088;&#1091;&#1082;&#1094;&#1080;&#1080;\&#1056;&#1045;&#1047;&#1059;&#1051;&#1068;&#1058;&#1040;&#1058;\404%20&#1054;&#1043;&#1052;&#1077;&#1090;&#108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iskstation\&#1040;&#1076;&#1084;&#1080;&#1085;&#1080;&#1089;&#1090;&#1088;&#1072;&#1094;&#1080;&#1103;\&#1044;&#1086;&#1082;&#1091;&#1084;&#1077;&#1085;&#1090;&#1099;_&#1057;&#1054;&#1058;&#1080;&#1055;&#1053;\&#1050;&#1091;&#1087;&#1088;&#1077;&#1077;&#1074;&#1072;%20&#1074;&#1089;&#1077;\&#1074;&#1089;&#1077;%20&#1087;&#1072;&#1087;&#1082;&#1080;\151-&#1086;&#1076;%20&#1080;&#1085;&#1089;&#1090;&#1088;&#1091;&#1082;&#1094;&#1080;&#1080;\&#1056;&#1045;&#1047;&#1059;&#1051;&#1068;&#1058;&#1040;&#1058;\502%20&#1057;&#1052;&#1054;&#1047;&#1048;&#105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iskstation\&#1040;&#1076;&#1084;&#1080;&#1085;&#1080;&#1089;&#1090;&#1088;&#1072;&#1094;&#1080;&#1103;\&#1044;&#1086;&#1082;&#1091;&#1084;&#1077;&#1085;&#1090;&#1099;_&#1057;&#1054;&#1058;&#1080;&#1055;&#1053;\&#1050;&#1091;&#1087;&#1088;&#1077;&#1077;&#1074;&#1072;%20&#1074;&#1089;&#1077;\&#1074;&#1089;&#1077;%20&#1087;&#1072;&#1087;&#1082;&#1080;\151-&#1086;&#1076;%20&#1080;&#1085;&#1089;&#1090;&#1088;&#1091;&#1082;&#1094;&#1080;&#1080;\&#1056;&#1045;&#1047;&#1059;&#1051;&#1068;&#1058;&#1040;&#1058;\512%20&#1054;&#105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iskstation\&#1040;&#1076;&#1084;&#1080;&#1085;&#1080;&#1089;&#1090;&#1088;&#1072;&#1094;&#1080;&#1103;\&#1044;&#1086;&#1082;&#1091;&#1084;&#1077;&#1085;&#1090;&#1099;_&#1057;&#1054;&#1058;&#1080;&#1055;&#1053;\&#1050;&#1091;&#1087;&#1088;&#1077;&#1077;&#1074;&#1072;%20&#1074;&#1089;&#1077;\&#1074;&#1089;&#1077;%20&#1087;&#1072;&#1087;&#1082;&#1080;\151-&#1086;&#1076;%20&#1080;&#1085;&#1089;&#1090;&#1088;&#1091;&#1082;&#1094;&#1080;&#1080;\&#1056;&#1045;&#1047;&#1059;&#1051;&#1068;&#1058;&#1040;&#1058;\514%20&#1052;&#1091;&#1079;&#1077;&#108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iskstation\&#1040;&#1076;&#1084;&#1080;&#1085;&#1080;&#1089;&#1090;&#1088;&#1072;&#1094;&#1080;&#1103;\&#1044;&#1086;&#1082;&#1091;&#1084;&#1077;&#1085;&#1090;&#1099;_&#1057;&#1054;&#1058;&#1080;&#1055;&#1053;\&#1050;&#1091;&#1087;&#1088;&#1077;&#1077;&#1074;&#1072;%20&#1074;&#1089;&#1077;\&#1074;&#1089;&#1077;%20&#1087;&#1072;&#1087;&#1082;&#1080;\151-&#1086;&#1076;%20&#1080;&#1085;&#1089;&#1090;&#1088;&#1091;&#1082;&#1094;&#1080;&#1080;\&#1056;&#1045;&#1047;&#1059;&#1051;&#1068;&#1058;&#1040;&#1058;\515%20&#1043;&#1054;&#105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iskstation\&#1040;&#1076;&#1084;&#1080;&#1085;&#1080;&#1089;&#1090;&#1088;&#1072;&#1094;&#1080;&#1103;\&#1044;&#1086;&#1082;&#1091;&#1084;&#1077;&#1085;&#1090;&#1099;_&#1057;&#1054;&#1058;&#1080;&#1055;&#1053;\&#1050;&#1091;&#1087;&#1088;&#1077;&#1077;&#1074;&#1072;%20&#1074;&#1089;&#1077;\&#1074;&#1089;&#1077;%20&#1087;&#1072;&#1087;&#1082;&#1080;\151-&#1086;&#1076;%20&#1080;&#1085;&#1089;&#1090;&#1088;&#1091;&#1082;&#1094;&#1080;&#1080;\&#1056;&#1045;&#1047;&#1059;&#1051;&#1068;&#1058;&#1040;&#1058;\516%20&#1051;&#1054;&#106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iskstation\&#1040;&#1076;&#1084;&#1080;&#1085;&#1080;&#1089;&#1090;&#1088;&#1072;&#1094;&#1080;&#1103;\&#1044;&#1086;&#1082;&#1091;&#1084;&#1077;&#1085;&#1090;&#1099;_&#1057;&#1054;&#1058;&#1080;&#1055;&#1053;\&#1050;&#1091;&#1087;&#1088;&#1077;&#1077;&#1074;&#1072;%20&#1074;&#1089;&#1077;\&#1074;&#1089;&#1077;%20&#1087;&#1072;&#1087;&#1082;&#1080;\151-&#1086;&#1076;%20&#1080;&#1085;&#1089;&#1090;&#1088;&#1091;&#1082;&#1094;&#1080;&#1080;\&#1056;&#1045;&#1047;&#1059;&#1051;&#1068;&#1058;&#1040;&#1058;\517%20&#1054;&#104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iskstation\DOCUME~1\_B8B2~1\LOCALS~1\Temp\7zO005556F0\&#1059;&#1095;&#1072;&#1089;&#1090;&#1086;&#1082;%20%2005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iskstation\DOCUME~1\_B8B2~1\LOCALS~1\Temp\7zO005C4771\&#1059;&#1095;&#1072;&#1089;&#1090;&#1086;&#1082;%20%2006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iskstation\DOCUME~1\_B8B2~1\LOCALS~1\Temp\7zO005BC517\&#1094;&#1077;&#1093;%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skstation\DOCUME~1\_B8B2~1\LOCALS~1\Temp\7zO0054A382\201%20&#1054;&#1043;&#1057;&#1074;.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iskstation\DOCUME~1\_B8B2~1\LOCALS~1\Temp\7zO005382D8\&#1094;&#1077;&#1093;%201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iskstation\DOCUME~1\_B8B2~1\LOCALS~1\Temp\7zO00527E89\&#1094;&#1077;&#1093;%2018.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iskstation\DOCUME~1\_B8B2~1\LOCALS~1\Temp\7zO005F542A\&#1094;&#1077;&#1093;%201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iskstation\DOCUME~1\_B8B2~1\LOCALS~1\Temp\7zO005B148B\&#1094;&#1077;&#1093;%202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iskstation\DOCUME~1\_B8B2~1\LOCALS~1\Temp\7zO005A934C\&#1094;&#1077;&#1093;%2024.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iskstation\DOCUME~1\_B8B2~1\LOCALS~1\Temp\7zO0058E26D\&#1094;&#1077;&#1093;%202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iskstation\DOCUME~1\_B8B2~1\LOCALS~1\Temp\7zO0050F3ED\&#1094;&#1077;&#1093;%2028.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iskstation\DOCUME~1\_B8B2~1\LOCALS~1\Temp\7zO005EEC6E\&#1094;&#1077;&#1093;%203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iskstation\DOCUME~1\_B8B2~1\LOCALS~1\Temp\7zO0054FD1F\&#1094;&#1077;&#1093;%203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iskstation\DOCUME~1\_B8B2~1\LOCALS~1\Temp\7zO005175BF\&#1094;&#1077;&#1093;%203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iskstation\DOCUME~1\_B8B2~1\LOCALS~1\Temp\7zO0056EF23\202%20&#1054;&#1058;&#1055;.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iskstation\DOCUME~1\_B8B2~1\LOCALS~1\Temp\7zO00519850\&#1094;&#1077;&#1093;%2036.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iskstation\&#1040;&#1076;&#1084;&#1080;&#1085;&#1080;&#1089;&#1090;&#1088;&#1072;&#1094;&#1080;&#1103;\&#1044;&#1086;&#1082;&#1091;&#1084;&#1077;&#1085;&#1090;&#1099;_&#1057;&#1054;&#1058;&#1080;&#1055;&#1053;\&#1050;&#1091;&#1087;&#1088;&#1077;&#1077;&#1074;&#1072;%20&#1074;&#1089;&#1077;\&#1074;&#1089;&#1077;%20&#1087;&#1072;&#1087;&#1082;&#1080;\151-&#1086;&#1076;%20&#1080;&#1085;&#1089;&#1090;&#1088;&#1091;&#1082;&#1094;&#1080;&#1080;\&#1055;&#1083;&#1072;&#1085;&#1086;&#1074;&#1072;&#1103;%20&#1086;&#1094;&#1077;&#1085;&#1082;&#1072;%20&#1088;&#1080;&#1089;&#1082;&#1086;&#1074;\&#1056;&#1045;&#1047;&#1059;&#1051;&#1068;&#1058;&#1040;&#1058;\&#1094;&#1077;&#1093;%206.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iskstation\&#1040;&#1076;&#1084;&#1080;&#1085;&#1080;&#1089;&#1090;&#1088;&#1072;&#1094;&#1080;&#1103;\&#1044;&#1086;&#1082;&#1091;&#1084;&#1077;&#1085;&#1090;&#1099;_&#1057;&#1054;&#1058;&#1080;&#1055;&#1053;\&#1050;&#1091;&#1087;&#1088;&#1077;&#1077;&#1074;&#1072;%20&#1074;&#1089;&#1077;\&#1074;&#1089;&#1077;%20&#1087;&#1072;&#1087;&#1082;&#1080;\151-&#1086;&#1076;%20&#1080;&#1085;&#1089;&#1090;&#1088;&#1091;&#1082;&#1094;&#1080;&#1080;\&#1055;&#1083;&#1072;&#1085;&#1086;&#1074;&#1072;&#1103;%20&#1086;&#1094;&#1077;&#1085;&#1082;&#1072;%20&#1088;&#1080;&#1089;&#1082;&#1086;&#1074;\&#1056;&#1045;&#1047;&#1059;&#1051;&#1068;&#1058;&#1040;&#1058;\&#1094;&#1077;&#1093;%20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iskstation\&#1040;&#1076;&#1084;&#1080;&#1085;&#1080;&#1089;&#1090;&#1088;&#1072;&#1094;&#1080;&#1103;\&#1044;&#1086;&#1082;&#1091;&#1084;&#1077;&#1085;&#1090;&#1099;_&#1057;&#1054;&#1058;&#1080;&#1055;&#1053;\&#1050;&#1091;&#1087;&#1088;&#1077;&#1077;&#1074;&#1072;%20&#1074;&#1089;&#1077;\&#1074;&#1089;&#1077;%20&#1087;&#1072;&#1087;&#1082;&#1080;\151-&#1086;&#1076;%20&#1080;&#1085;&#1089;&#1090;&#1088;&#1091;&#1082;&#1094;&#1080;&#1080;\&#1056;&#1045;&#1047;&#1059;&#1051;&#1068;&#1058;&#1040;&#1058;\211%20&#1055;&#1044;&#1054;;%20212%20&#1055;&#1069;&#1054;;%20217%20&#1054;&#1043;&#1057;&#1090;&#1088;;%20218%20&#1054;&#1048;;%20220%20&#1054;&#1058;&#1080;&#104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iskstation\Users\VoronovichIV\AppData\Local\Microsoft\Windows\INetCache\Content.Outlook\GDKKBASH\&#1089;&#1086;&#1079;&#1076;&#1072;&#1085;&#1080;&#1077;_&#1082;&#1072;&#1088;&#1090;_&#1094;&#1077;&#1093;%201-&#1089;&#1086;&#1075;&#1083;.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iskstation\Users\VoronovichIV\AppData\Local\Microsoft\Windows\INetCache\Content.Outlook\GDKKBASH\&#1089;&#1086;&#1079;&#1076;&#1072;&#1085;&#1080;&#1077;_&#1082;&#1072;&#1088;&#1090;_v27-&#1094;&#1077;&#1093;%206%20&#1089;&#1086;&#1075;&#1083;.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iskstation\&#1040;&#1076;&#1084;&#1080;&#1085;&#1080;&#1089;&#1090;&#1088;&#1072;&#1094;&#1080;&#1103;\&#1044;&#1086;&#1082;&#1091;&#1084;&#1077;&#1085;&#1090;&#1099;_&#1057;&#1054;&#1058;&#1080;&#1055;&#1053;\&#1050;&#1091;&#1087;&#1088;&#1077;&#1077;&#1074;&#1072;%20&#1074;&#1089;&#1077;\&#1074;&#1089;&#1077;%20&#1087;&#1072;&#1087;&#1082;&#1080;\151-&#1086;&#1076;%20&#1080;&#1085;&#1089;&#1090;&#1088;&#1091;&#1082;&#1094;&#1080;&#1080;\&#1056;&#1045;&#1047;&#1059;&#1051;&#1068;&#1058;&#1040;&#1058;\&#1089;&#1086;&#1079;&#1076;&#1072;&#1085;&#1080;&#1077;_&#1082;&#1072;&#1088;&#1090;_v27%20-%20220%20&#1082;&#1086;%20-%20&#1089;&#1086;&#1075;&#1083;.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iskstation\&#1040;&#1076;&#1084;&#1080;&#1085;&#1080;&#1089;&#1090;&#1088;&#1072;&#1094;&#1080;&#1103;\&#1044;&#1086;&#1082;&#1091;&#1084;&#1077;&#1085;&#1090;&#1099;_&#1057;&#1054;&#1058;&#1080;&#1055;&#1053;\&#1050;&#1091;&#1087;&#1088;&#1077;&#1077;&#1074;&#1072;%20&#1074;&#1089;&#1077;\&#1074;&#1089;&#1077;%20&#1087;&#1072;&#1087;&#1082;&#1080;\151-&#1086;&#1076;%20&#1080;&#1085;&#1089;&#1090;&#1088;&#1091;&#1082;&#1094;&#1080;&#1080;\&#1056;&#1045;&#1047;&#1059;&#1051;&#1068;&#1058;&#1040;&#1058;\276%20&#1055;&#10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iskstation\&#1040;&#1076;&#1084;&#1080;&#1085;&#1080;&#1089;&#1090;&#1088;&#1072;&#1094;&#1080;&#1103;\&#1044;&#1086;&#1082;&#1091;&#1084;&#1077;&#1085;&#1090;&#1099;_&#1057;&#1054;&#1058;&#1080;&#1055;&#1053;\&#1050;&#1091;&#1087;&#1088;&#1077;&#1077;&#1074;&#1072;%20&#1074;&#1089;&#1077;\&#1074;&#1089;&#1077;%20&#1087;&#1072;&#1087;&#1082;&#1080;\151-&#1086;&#1076;%20&#1080;&#1085;&#1089;&#1090;&#1088;&#1091;&#1082;&#1094;&#1080;&#1080;\&#1056;&#1045;&#1047;&#1059;&#1051;&#1068;&#1058;&#1040;&#1058;\226%20&#1054;&#1043;&#105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iskstation\&#1040;&#1076;&#1084;&#1080;&#1085;&#1080;&#1089;&#1090;&#1088;&#1072;&#1094;&#1080;&#1103;\&#1044;&#1086;&#1082;&#1091;&#1084;&#1077;&#1085;&#1090;&#1099;_&#1057;&#1054;&#1058;&#1080;&#1055;&#1053;\&#1050;&#1091;&#1087;&#1088;&#1077;&#1077;&#1074;&#1072;%20&#1074;&#1089;&#1077;\&#1074;&#1089;&#1077;%20&#1087;&#1072;&#1087;&#1082;&#1080;\151-&#1086;&#1076;%20&#1080;&#1085;&#1089;&#1090;&#1088;&#1091;&#1082;&#1094;&#1080;&#1080;\&#1056;&#1045;&#1047;&#1059;&#1051;&#1068;&#1058;&#1040;&#1058;\227%20&#1054;&#1043;&#106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iskstation\&#1040;&#1076;&#1084;&#1080;&#1085;&#1080;&#1089;&#1090;&#1088;&#1072;&#1094;&#1080;&#1103;\&#1044;&#1086;&#1082;&#1091;&#1084;&#1077;&#1085;&#1090;&#1099;_&#1057;&#1054;&#1058;&#1080;&#1055;&#1053;\&#1050;&#1091;&#1087;&#1088;&#1077;&#1077;&#1074;&#1072;%20&#1074;&#1089;&#1077;\&#1074;&#1089;&#1077;%20&#1087;&#1072;&#1087;&#1082;&#1080;\151-&#1086;&#1076;%20&#1080;&#1085;&#1089;&#1090;&#1088;&#1091;&#1082;&#1094;&#1080;&#1080;\&#1056;&#1045;&#1047;&#1059;&#1051;&#1068;&#1058;&#1040;&#1058;\228%20&#1054;&#1043;&#104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iskstation\&#1040;&#1076;&#1084;&#1080;&#1085;&#1080;&#1089;&#1090;&#1088;&#1072;&#1094;&#1080;&#1103;\&#1044;&#1086;&#1082;&#1091;&#1084;&#1077;&#1085;&#1090;&#1099;_&#1057;&#1054;&#1058;&#1080;&#1055;&#1053;\&#1050;&#1091;&#1087;&#1088;&#1077;&#1077;&#1074;&#1072;%20&#1074;&#1089;&#1077;\&#1074;&#1089;&#1077;%20&#1087;&#1072;&#1087;&#1082;&#1080;\151-&#1086;&#1076;%20&#1080;&#1085;&#1089;&#1090;&#1088;&#1091;&#1082;&#1094;&#1080;&#1080;\&#1056;&#1045;&#1047;&#1059;&#1051;&#1068;&#1058;&#1040;&#1058;\246%20&#1054;&#1058;&#105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iskstation\&#1040;&#1076;&#1084;&#1080;&#1085;&#1080;&#1089;&#1090;&#1088;&#1072;&#1094;&#1080;&#1103;\&#1044;&#1086;&#1082;&#1091;&#1084;&#1077;&#1085;&#1090;&#1099;_&#1057;&#1054;&#1058;&#1080;&#1055;&#1053;\&#1050;&#1091;&#1087;&#1088;&#1077;&#1077;&#1074;&#1072;%20&#1074;&#1089;&#1077;\&#1074;&#1089;&#1077;%20&#1087;&#1072;&#1087;&#1082;&#1080;\151-&#1086;&#1076;%20&#1080;&#1085;&#1089;&#1090;&#1088;&#1091;&#1082;&#1094;&#1080;&#1080;\&#1056;&#1045;&#1047;&#1059;&#1051;&#1068;&#1058;&#1040;&#1058;\400%20&#1062;&#1047;&#105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iskstation\&#1040;&#1076;&#1084;&#1080;&#1085;&#1080;&#1089;&#1090;&#1088;&#1072;&#1094;&#1080;&#1103;\&#1044;&#1086;&#1082;&#1091;&#1084;&#1077;&#1085;&#1090;&#1099;_&#1057;&#1054;&#1058;&#1080;&#1055;&#1053;\&#1050;&#1091;&#1087;&#1088;&#1077;&#1077;&#1074;&#1072;%20&#1074;&#1089;&#1077;\&#1074;&#1089;&#1077;%20&#1087;&#1072;&#1087;&#1082;&#1080;\151-&#1086;&#1076;%20&#1080;&#1085;&#1089;&#1090;&#1088;&#1091;&#1082;&#1094;&#1080;&#1080;\&#1056;&#1045;&#1047;&#1059;&#1051;&#1068;&#1058;&#1040;&#1058;\401%20&#1051;&#1053;&#10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карта (13)"/>
      <sheetName val="карта (14)"/>
      <sheetName val="карта (15)"/>
      <sheetName val="карта (16)"/>
      <sheetName val="карта (17)"/>
      <sheetName val="карта (18)"/>
      <sheetName val="карта (19)"/>
      <sheetName val="карта (20)"/>
      <sheetName val="карта (21)"/>
      <sheetName val="карта (22)"/>
      <sheetName val="карта (23)"/>
      <sheetName val="карта (24)"/>
      <sheetName val="карта (25)"/>
      <sheetName val="карта (26)"/>
      <sheetName val="карта (27)"/>
      <sheetName val="карта (28)"/>
      <sheetName val="карта (29)"/>
      <sheetName val="карта (30)"/>
      <sheetName val="карта (31)"/>
      <sheetName val="карта (32)"/>
      <sheetName val="карта (33)"/>
      <sheetName val="карта (34)"/>
      <sheetName val="карта (35)"/>
      <sheetName val="200 ОГТ"/>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404 ОГМетр"/>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карта (13)"/>
      <sheetName val="карта (14)"/>
      <sheetName val="карта (15)"/>
      <sheetName val="карта (16)"/>
      <sheetName val="карта (17)"/>
      <sheetName val="карта (18)"/>
      <sheetName val="карта (19)"/>
      <sheetName val="карта (20)"/>
      <sheetName val="карта (21)"/>
      <sheetName val="карта (22)"/>
      <sheetName val="карта (23)"/>
      <sheetName val="502 СМОЗИП"/>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512 ОМ"/>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514 Музей"/>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карта (13)"/>
      <sheetName val="карта (14)"/>
      <sheetName val="карта (15)"/>
      <sheetName val="карта (16)"/>
      <sheetName val="карта (17)"/>
      <sheetName val="карта (18)"/>
      <sheetName val="карта (19)"/>
      <sheetName val="карта (20)"/>
      <sheetName val="карта (21)"/>
      <sheetName val="карта (22)"/>
      <sheetName val="карта (23)"/>
      <sheetName val="карта (24)"/>
      <sheetName val="карта (25)"/>
      <sheetName val="карта (26)"/>
      <sheetName val="карта (27)"/>
      <sheetName val="карта (28)"/>
      <sheetName val="карта (29)"/>
      <sheetName val="карта (30)"/>
      <sheetName val="карта (31)"/>
      <sheetName val="карта (32)"/>
      <sheetName val="515 ГОК"/>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карта (13)"/>
      <sheetName val="карта (14)"/>
      <sheetName val="карта (15)"/>
      <sheetName val="карта (16)"/>
      <sheetName val="карта (17)"/>
      <sheetName val="карта (18)"/>
      <sheetName val="карта (19)"/>
      <sheetName val="карта (20)"/>
      <sheetName val="карта (21)"/>
      <sheetName val="карта (22)"/>
      <sheetName val="карта (23)"/>
      <sheetName val="карта (24)"/>
      <sheetName val="карта (25)"/>
      <sheetName val="карта (26)"/>
      <sheetName val="карта (27)"/>
      <sheetName val="карта (28)"/>
      <sheetName val="карта (29)"/>
      <sheetName val="516 ЛОЦ"/>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517 ОБ"/>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Участок  052"/>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Участок  060"/>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карта (13)"/>
      <sheetName val="карта (14)"/>
      <sheetName val="карта (15)"/>
      <sheetName val="карта (16)"/>
      <sheetName val="карта (17)"/>
      <sheetName val="карта (18)"/>
      <sheetName val="карта (19)"/>
      <sheetName val="карта (20)"/>
      <sheetName val="карта (21)"/>
      <sheetName val="карта (22)"/>
      <sheetName val="карта (23)"/>
      <sheetName val="карта (24)"/>
      <sheetName val="карта (25)"/>
      <sheetName val="карта (26)"/>
      <sheetName val="карта (27)"/>
      <sheetName val="карта (28)"/>
      <sheetName val="карта (29)"/>
      <sheetName val="карта (30)"/>
      <sheetName val="карта (31)"/>
      <sheetName val="карта (32)"/>
      <sheetName val="карта (33)"/>
      <sheetName val="карта (34)"/>
      <sheetName val="карта (35)"/>
      <sheetName val="карта (36)"/>
      <sheetName val="карта (37)"/>
      <sheetName val="карта (38)"/>
      <sheetName val="карта (39)"/>
      <sheetName val="карта (40)"/>
      <sheetName val="карта (41)"/>
      <sheetName val="карта (42)"/>
      <sheetName val="карта (43)"/>
      <sheetName val="карта (44)"/>
      <sheetName val="карта (45)"/>
      <sheetName val="цех 12"/>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201 ОГСв"/>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карта (13)"/>
      <sheetName val="карта (14)"/>
      <sheetName val="карта (15)"/>
      <sheetName val="карта (16)"/>
      <sheetName val="карта (17)"/>
      <sheetName val="карта (18)"/>
      <sheetName val="карта (19)"/>
      <sheetName val="карта (20)"/>
      <sheetName val="карта (21)"/>
      <sheetName val="карта (22)"/>
      <sheetName val="карта (23)"/>
      <sheetName val="карта (24)"/>
      <sheetName val="карта (25)"/>
      <sheetName val="карта (26)"/>
      <sheetName val="карта (27)"/>
      <sheetName val="карта (28)"/>
      <sheetName val="карта (29)"/>
      <sheetName val="карта (30)"/>
      <sheetName val="карта (31)"/>
      <sheetName val="карта (32)"/>
      <sheetName val="карта (33)"/>
      <sheetName val="карта (34)"/>
      <sheetName val="карта (35)"/>
      <sheetName val="карта (36)"/>
      <sheetName val="карта (37)"/>
      <sheetName val="карта (38)"/>
      <sheetName val="карта (39)"/>
      <sheetName val="цех 16"/>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карта (13)"/>
      <sheetName val="карта (14)"/>
      <sheetName val="карта (15)"/>
      <sheetName val="карта (16)"/>
      <sheetName val="карта (17)"/>
      <sheetName val="карта (18)"/>
      <sheetName val="карта (19)"/>
      <sheetName val="карта (20)"/>
      <sheetName val="карта (21)"/>
      <sheetName val="карта (22)"/>
      <sheetName val="карта (23)"/>
      <sheetName val="карта (24)"/>
      <sheetName val="карта (25)"/>
      <sheetName val="карта (26)"/>
      <sheetName val="карта (27)"/>
      <sheetName val="карта (28)"/>
      <sheetName val="карта (29)"/>
      <sheetName val="карта (30)"/>
      <sheetName val="цех 18"/>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карта (13)"/>
      <sheetName val="карта (14)"/>
      <sheetName val="карта (15)"/>
      <sheetName val="карта (16)"/>
      <sheetName val="карта (17)"/>
      <sheetName val="карта (18)"/>
      <sheetName val="карта (19)"/>
      <sheetName val="карта (20)"/>
      <sheetName val="карта (21)"/>
      <sheetName val="карта (22)"/>
      <sheetName val="карта (23)"/>
      <sheetName val="карта (24)"/>
      <sheetName val="карта (25)"/>
      <sheetName val="карта (26)"/>
      <sheetName val="карта (27)"/>
      <sheetName val="карта (28)"/>
      <sheetName val="карта (29)"/>
      <sheetName val="карта (30)"/>
      <sheetName val="карта (31)"/>
      <sheetName val="карта (32)"/>
      <sheetName val="карта (33)"/>
      <sheetName val="цех 19"/>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карта (13)"/>
      <sheetName val="карта (14)"/>
      <sheetName val="карта (15)"/>
      <sheetName val="карта (16)"/>
      <sheetName val="карта (17)"/>
      <sheetName val="карта (18)"/>
      <sheetName val="карта (19)"/>
      <sheetName val="карта (20)"/>
      <sheetName val="карта (21)"/>
      <sheetName val="карта (22)"/>
      <sheetName val="карта (23)"/>
      <sheetName val="карта (24)"/>
      <sheetName val="карта (25)"/>
      <sheetName val="карта (26)"/>
      <sheetName val="карта (27)"/>
      <sheetName val="карта (28)"/>
      <sheetName val="карта (29)"/>
      <sheetName val="карта (30)"/>
      <sheetName val="карта (31)"/>
      <sheetName val="карта (32)"/>
      <sheetName val="цех 22"/>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карта (13)"/>
      <sheetName val="карта (14)"/>
      <sheetName val="карта (15)"/>
      <sheetName val="карта (16)"/>
      <sheetName val="карта (17)"/>
      <sheetName val="карта (18)"/>
      <sheetName val="карта (19)"/>
      <sheetName val="карта (20)"/>
      <sheetName val="карта (21)"/>
      <sheetName val="карта (22)"/>
      <sheetName val="карта (23)"/>
      <sheetName val="карта (24)"/>
      <sheetName val="карта (25)"/>
      <sheetName val="карта (26)"/>
      <sheetName val="карта (27)"/>
      <sheetName val="цех 24"/>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карта (13)"/>
      <sheetName val="карта (14)"/>
      <sheetName val="карта (15)"/>
      <sheetName val="карта (16)"/>
      <sheetName val="карта (17)"/>
      <sheetName val="карта (18)"/>
      <sheetName val="карта (19)"/>
      <sheetName val="карта (20)"/>
      <sheetName val="карта (21)"/>
      <sheetName val="карта (22)"/>
      <sheetName val="карта (23)"/>
      <sheetName val="карта (24)"/>
      <sheetName val="карта (26)"/>
      <sheetName val="карта (25)"/>
      <sheetName val="карта (27)"/>
      <sheetName val="карта (28)"/>
      <sheetName val="карта (29)"/>
      <sheetName val="карта (30)"/>
      <sheetName val="карта (31)"/>
      <sheetName val="карта (32)"/>
      <sheetName val="карта (33)"/>
      <sheetName val="карта (34)"/>
      <sheetName val="карта (35)"/>
      <sheetName val="карта (36)"/>
      <sheetName val="цех 25"/>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карта (13)"/>
      <sheetName val="карта (14)"/>
      <sheetName val="карта (15)"/>
      <sheetName val="карта (16)"/>
      <sheetName val="карта (17)"/>
      <sheetName val="карта (18)"/>
      <sheetName val="цех 28"/>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карта (13)"/>
      <sheetName val="карта (14)"/>
      <sheetName val="карта (15)"/>
      <sheetName val="карта (16)"/>
      <sheetName val="карта (17)"/>
      <sheetName val="карта (18)"/>
      <sheetName val="цех 30"/>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карта (13)"/>
      <sheetName val="карта (14)"/>
      <sheetName val="карта (15)"/>
      <sheetName val="карта (16)"/>
      <sheetName val="карта (17)"/>
      <sheetName val="карта (18)"/>
      <sheetName val="карта (19)"/>
      <sheetName val="карта (20)"/>
      <sheetName val="карта (21)"/>
      <sheetName val="карта (22)"/>
      <sheetName val="карта (23)"/>
      <sheetName val="карта (24)"/>
      <sheetName val="карта (25)"/>
      <sheetName val="карта (26)"/>
      <sheetName val="карта (27)"/>
      <sheetName val="карта (28)"/>
      <sheetName val="карта (29)"/>
      <sheetName val="карта (30)"/>
      <sheetName val="карта (31)"/>
      <sheetName val="карта (32)"/>
      <sheetName val="карта (33)"/>
      <sheetName val="карта (34)"/>
      <sheetName val="карта (35)"/>
      <sheetName val="карта (36)"/>
      <sheetName val="карта (37)"/>
      <sheetName val="карта (38)"/>
      <sheetName val="карта (39)"/>
      <sheetName val="карта (40)"/>
      <sheetName val="карта (41)"/>
      <sheetName val="карта (42)"/>
      <sheetName val="карта (43)"/>
      <sheetName val="цех 32"/>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карта (13)"/>
      <sheetName val="карта (14)"/>
      <sheetName val="карта (15)"/>
      <sheetName val="карта (16)"/>
      <sheetName val="карта (17)"/>
      <sheetName val="карта (18)"/>
      <sheetName val="карта (19)"/>
      <sheetName val="карта (20)"/>
      <sheetName val="карта (21)"/>
      <sheetName val="карта (22)"/>
      <sheetName val="карта (23)"/>
      <sheetName val="карта (24)"/>
      <sheetName val="карта (25)"/>
      <sheetName val="карта (26)"/>
      <sheetName val="карта (27)"/>
      <sheetName val="карта (28)"/>
      <sheetName val="карта (29)"/>
      <sheetName val="карта (30)"/>
      <sheetName val="карта (31)"/>
      <sheetName val="карта (32)"/>
      <sheetName val="карта (33)"/>
      <sheetName val="карта (34)"/>
      <sheetName val="карта (35)"/>
      <sheetName val="карта (36)"/>
      <sheetName val="карта (37)"/>
      <sheetName val="карта (38)"/>
      <sheetName val="карта (39)"/>
      <sheetName val="карта (40)"/>
      <sheetName val="карта (41)"/>
      <sheetName val="карта (42)"/>
      <sheetName val="карта (43)"/>
      <sheetName val="карта (44)"/>
      <sheetName val="карта (45)"/>
      <sheetName val="карта (46)"/>
      <sheetName val="карта (47)"/>
      <sheetName val="карта (48)"/>
      <sheetName val="карта (49)"/>
      <sheetName val="карта (50)"/>
      <sheetName val="карта (51)"/>
      <sheetName val="карта (52)"/>
      <sheetName val="цех 33"/>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202 ОТП"/>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карта (13)"/>
      <sheetName val="карта (14)"/>
      <sheetName val="карта (15)"/>
      <sheetName val="карта (16)"/>
      <sheetName val="карта (17)"/>
      <sheetName val="карта (18)"/>
      <sheetName val="карта (19)"/>
      <sheetName val="карта (20)"/>
      <sheetName val="карта (21)"/>
      <sheetName val="карта (22)"/>
      <sheetName val="карта (23)"/>
      <sheetName val="карта (24)"/>
      <sheetName val="карта (25)"/>
      <sheetName val="карта (26)"/>
      <sheetName val="карта (27)"/>
      <sheetName val="карта (28)"/>
      <sheetName val="карта (29)"/>
      <sheetName val="карта (30)"/>
      <sheetName val="карта (31)"/>
      <sheetName val="карта (32)"/>
      <sheetName val="карта (33)"/>
      <sheetName val="карта (34)"/>
      <sheetName val="карта (35)"/>
      <sheetName val="карта (36)"/>
      <sheetName val="карта (37)"/>
      <sheetName val="карта (38)"/>
      <sheetName val="карта (39)"/>
      <sheetName val="карта (40)"/>
      <sheetName val="карта (41)"/>
      <sheetName val="карта (42)"/>
      <sheetName val="карта (43)"/>
      <sheetName val="карта (44)"/>
      <sheetName val="карта (45)"/>
      <sheetName val="карта (46)"/>
      <sheetName val="карта (47)"/>
      <sheetName val="карта (48)"/>
      <sheetName val="карта (49)"/>
      <sheetName val="карта (50)"/>
      <sheetName val="карта (51)"/>
      <sheetName val="карта (52)"/>
      <sheetName val="карта (53)"/>
      <sheetName val="карта (54)"/>
      <sheetName val="карта (55)"/>
      <sheetName val="цех 36"/>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карта (13)"/>
      <sheetName val="карта (14)"/>
      <sheetName val="карта (15)"/>
      <sheetName val="карта (16)"/>
      <sheetName val="карта (17)"/>
      <sheetName val="карта (18)"/>
      <sheetName val="карта (19)"/>
      <sheetName val="карта (20)"/>
      <sheetName val="карта (21)"/>
      <sheetName val="карта (22)"/>
      <sheetName val="карта (23)"/>
      <sheetName val="карта (24)"/>
      <sheetName val="карта (25)"/>
      <sheetName val="карта (26)"/>
      <sheetName val="карта (27)"/>
      <sheetName val="карта (28)"/>
      <sheetName val="карта (29)"/>
      <sheetName val="карта (30)"/>
      <sheetName val="карта (31)"/>
      <sheetName val="карта (32)"/>
      <sheetName val="карта (33)"/>
      <sheetName val="карта (34)"/>
      <sheetName val="карта (35)"/>
      <sheetName val="карта (36)"/>
      <sheetName val="карта (37)"/>
      <sheetName val="карта (38)"/>
      <sheetName val="карта (39)"/>
      <sheetName val="карта (40)"/>
      <sheetName val="карта (41)"/>
      <sheetName val="карта (42)"/>
      <sheetName val="карта (43)"/>
      <sheetName val="карта (44)"/>
      <sheetName val="карта (45)"/>
      <sheetName val="карта (46)"/>
      <sheetName val="карта (47)"/>
      <sheetName val="карта (48)"/>
      <sheetName val="карта (49)"/>
      <sheetName val="карта (50)"/>
      <sheetName val="карта (51)"/>
      <sheetName val="карта (52)"/>
    </sheetNames>
    <sheetDataSet>
      <sheetData sheetId="0"/>
      <sheetData sheetId="1"/>
      <sheetData sheetId="2"/>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карта (13)"/>
      <sheetName val="карта (14)"/>
      <sheetName val="карта (15)"/>
      <sheetName val="карта (16)"/>
      <sheetName val="карта (17)"/>
      <sheetName val="карта (18)"/>
      <sheetName val="карта (19)"/>
      <sheetName val="карта (20)"/>
      <sheetName val="карта (21)"/>
      <sheetName val="карта (22)"/>
      <sheetName val="карта (23)"/>
      <sheetName val="карта (24)"/>
      <sheetName val="карта (25)"/>
      <sheetName val="карта (26)"/>
      <sheetName val="карта (27)"/>
      <sheetName val="карта (28)"/>
      <sheetName val="карта (29)"/>
      <sheetName val="карта (30)"/>
      <sheetName val="карта (31)"/>
      <sheetName val="карта (32)"/>
      <sheetName val="карта (33)"/>
      <sheetName val="карта (34)"/>
      <sheetName val="карта (35)"/>
      <sheetName val="карта (36)"/>
      <sheetName val="карта (37)"/>
    </sheet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карта (13)"/>
      <sheetName val="карта (14)"/>
      <sheetName val="карта (15)"/>
      <sheetName val="карта (16)"/>
      <sheetName val="карта (17)"/>
      <sheetName val="карта (18)"/>
      <sheetName val="карта (19)"/>
      <sheetName val="карта (20)"/>
      <sheetName val="карта (21)"/>
      <sheetName val="карта (22)"/>
      <sheetName val="карта (23)"/>
      <sheetName val="карта (24)"/>
      <sheetName val="карта (25)"/>
      <sheetName val="карта (26)"/>
      <sheetName val="карта (27)"/>
      <sheetName val="карта (28)"/>
      <sheetName val="карта (29)"/>
      <sheetName val="карта (30)"/>
      <sheetName val="карта (31)"/>
      <sheetName val="карта (32)"/>
      <sheetName val="карта (33)"/>
      <sheetName val="карта (34)"/>
      <sheetName val="карта (35)"/>
      <sheetName val="карта (36)"/>
      <sheetName val="карта (37)"/>
      <sheetName val="карта (38)"/>
      <sheetName val="карта (39)"/>
      <sheetName val="карта (40)"/>
      <sheetName val="карта (41)"/>
      <sheetName val="карта (42)"/>
      <sheetName val="карта (43)"/>
      <sheetName val="карта (44)"/>
      <sheetName val="карта (45)"/>
      <sheetName val="карта (46)"/>
      <sheetName val="карта (47)"/>
      <sheetName val="211 ПДО; 212 ПЭО; 217 ОГСтр; 21"/>
    </sheetNames>
    <definedNames>
      <definedName name="utControlShow"/>
    </definedNames>
    <sheetDataSet>
      <sheetData sheetId="0" refreshError="1"/>
      <sheetData sheetId="1" refreshError="1"/>
      <sheetData sheetId="2" refreshError="1"/>
      <sheetData sheetId="3">
        <row r="2">
          <cell r="J2">
            <v>0.5</v>
          </cell>
        </row>
        <row r="3">
          <cell r="J3">
            <v>1</v>
          </cell>
        </row>
        <row r="4">
          <cell r="J4">
            <v>2</v>
          </cell>
        </row>
        <row r="5">
          <cell r="J5">
            <v>3</v>
          </cell>
        </row>
        <row r="6">
          <cell r="J6">
            <v>6</v>
          </cell>
        </row>
        <row r="7">
          <cell r="J7">
            <v>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карта (13)"/>
      <sheetName val="карта (14)"/>
      <sheetName val="карта (15)"/>
      <sheetName val="карта (16)"/>
      <sheetName val="карта (17)"/>
      <sheetName val="карта (18)"/>
      <sheetName val="карта (19)"/>
      <sheetName val="карта (20)"/>
      <sheetName val="карта (21)"/>
      <sheetName val="карта (22)"/>
      <sheetName val="карта (23)"/>
      <sheetName val="карта (24)"/>
      <sheetName val="карта (25)"/>
      <sheetName val="карта (26)"/>
      <sheetName val="карта (27)"/>
      <sheetName val="карта (28)"/>
      <sheetName val="карта (29)"/>
      <sheetName val="карта (30)"/>
      <sheetName val="карта (31)"/>
      <sheetName val="карта (32)"/>
      <sheetName val="карта (33)"/>
      <sheetName val="карта (34)"/>
      <sheetName val="карта (35)"/>
      <sheetName val="карта (36)"/>
      <sheetName val="карта (37)"/>
    </sheetNames>
    <sheetDataSet>
      <sheetData sheetId="0"/>
      <sheetData sheetId="1"/>
      <sheetData sheetId="2"/>
      <sheetData sheetId="3">
        <row r="2">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O5">
            <v>201</v>
          </cell>
          <cell r="P5" t="str">
            <v>Высокий риск, требуются неотложные меры, усовершенствования</v>
          </cell>
          <cell r="U5" t="str">
            <v>Мх04</v>
          </cell>
          <cell r="V5" t="str">
            <v>Опасность удара;</v>
          </cell>
        </row>
        <row r="6">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U7" t="str">
            <v>Мх06</v>
          </cell>
          <cell r="V7" t="str">
            <v>Опасность натыкания на неподвижную колющую поверхность (острие);</v>
          </cell>
        </row>
        <row r="8">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карта (13)"/>
      <sheetName val="карта (14)"/>
      <sheetName val="карта (15)"/>
      <sheetName val="карта (16)"/>
      <sheetName val="карта (17)"/>
      <sheetName val="карта (18)"/>
      <sheetName val="карта (19)"/>
      <sheetName val="карта (20)"/>
      <sheetName val="карта (21)"/>
      <sheetName val="карта (22)"/>
      <sheetName val="карта (23)"/>
      <sheetName val="карта (24)"/>
      <sheetName val="карта (25)"/>
      <sheetName val="карта (26)"/>
      <sheetName val="карта (27)"/>
      <sheetName val="карта (28)"/>
      <sheetName val="карта (29)"/>
      <sheetName val="карта (30)"/>
      <sheetName val="карта (31)"/>
      <sheetName val="карта (32)"/>
      <sheetName val="карта (33)"/>
      <sheetName val="карта (34)"/>
      <sheetName val="карта (35)"/>
      <sheetName val="карта (36)"/>
      <sheetName val="карта (37)"/>
      <sheetName val="карта (38)"/>
      <sheetName val="карта (39)"/>
      <sheetName val="карта (40)"/>
      <sheetName val="карта (41)"/>
      <sheetName val="карта (42)"/>
      <sheetName val="карта (43)"/>
      <sheetName val="карта (44)"/>
      <sheetName val="карта (45)"/>
      <sheetName val="карта (46)"/>
      <sheetName val="карта (47)"/>
      <sheetName val="карта (48)"/>
      <sheetName val="карта (49)"/>
      <sheetName val="карта (50)"/>
      <sheetName val="карта (51)"/>
      <sheetName val="карта (52)"/>
    </sheetNames>
    <sheetDataSet>
      <sheetData sheetId="0"/>
      <sheetData sheetId="1"/>
      <sheetData sheetId="2"/>
      <sheetData sheetId="3">
        <row r="2">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O5">
            <v>201</v>
          </cell>
          <cell r="P5" t="str">
            <v>Высокий риск, требуются неотложные меры, усовершенствования</v>
          </cell>
          <cell r="U5" t="str">
            <v>Мх04</v>
          </cell>
          <cell r="V5" t="str">
            <v>Опасность удара;</v>
          </cell>
        </row>
        <row r="6">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U7" t="str">
            <v>Мх06</v>
          </cell>
          <cell r="V7" t="str">
            <v>Опасность натыкания на неподвижную колющую поверхность (острие);</v>
          </cell>
        </row>
        <row r="8">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карта (13)"/>
      <sheetName val="карта (14)"/>
      <sheetName val="карта (15)"/>
    </sheetNames>
    <sheetDataSet>
      <sheetData sheetId="0" refreshError="1"/>
      <sheetData sheetId="1" refreshError="1"/>
      <sheetData sheetId="2" refreshError="1"/>
      <sheetData sheetId="3">
        <row r="2">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O5">
            <v>201</v>
          </cell>
          <cell r="P5" t="str">
            <v>Высокий риск, требуются неотложные меры, усовершенствования</v>
          </cell>
          <cell r="U5" t="str">
            <v>Мх04</v>
          </cell>
          <cell r="V5" t="str">
            <v>Опасность удара;</v>
          </cell>
        </row>
        <row r="6">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U7" t="str">
            <v>Мх06</v>
          </cell>
          <cell r="V7" t="str">
            <v>Опасность натыкания на неподвижную колющую поверхность (острие);</v>
          </cell>
        </row>
        <row r="8">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s>
    <sheetDataSet>
      <sheetData sheetId="0" refreshError="1"/>
      <sheetData sheetId="1" refreshError="1"/>
      <sheetData sheetId="2" refreshError="1"/>
      <sheetData sheetId="3">
        <row r="2">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O5">
            <v>201</v>
          </cell>
          <cell r="P5" t="str">
            <v>Высокий риск, требуются неотложные меры, усовершенствования</v>
          </cell>
          <cell r="U5" t="str">
            <v>Мх04</v>
          </cell>
          <cell r="V5" t="str">
            <v>Опасность удара;</v>
          </cell>
        </row>
        <row r="6">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U7" t="str">
            <v>Мх06</v>
          </cell>
          <cell r="V7" t="str">
            <v>Опасность натыкания на неподвижную колющую поверхность (острие);</v>
          </cell>
        </row>
        <row r="8">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226 ОГМ"/>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карта (13)"/>
      <sheetName val="карта (14)"/>
      <sheetName val="карта (15)"/>
      <sheetName val="карта (16)"/>
      <sheetName val="карта (17)"/>
      <sheetName val="карта (18)"/>
      <sheetName val="карта (19)"/>
      <sheetName val="карта (20)"/>
      <sheetName val="карта (21)"/>
      <sheetName val="карта (22)"/>
      <sheetName val="карта (23)"/>
      <sheetName val="карта (24)"/>
      <sheetName val="227 ОГЭ"/>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7">
          <cell r="H7">
            <v>3</v>
          </cell>
          <cell r="J7">
            <v>6</v>
          </cell>
          <cell r="L7">
            <v>40</v>
          </cell>
          <cell r="O7">
            <v>401</v>
          </cell>
          <cell r="P7" t="str">
            <v>Крайне высокий риск,  немедленное прекращение деятельности</v>
          </cell>
          <cell r="U7" t="str">
            <v>Мх05</v>
          </cell>
          <cell r="V7" t="str">
            <v>Опасность быть уколотым или проткнутым в результате воздействия движущихся колющих частей механизмов, машин;</v>
          </cell>
        </row>
        <row r="8">
          <cell r="H8">
            <v>6</v>
          </cell>
          <cell r="J8">
            <v>10</v>
          </cell>
          <cell r="L8">
            <v>100</v>
          </cell>
          <cell r="U8" t="str">
            <v>Мх06</v>
          </cell>
          <cell r="V8" t="str">
            <v>Опасность натыкания на неподвижную колющую поверхность (острие);</v>
          </cell>
        </row>
        <row r="9">
          <cell r="H9">
            <v>10</v>
          </cell>
          <cell r="U9" t="str">
            <v>Мх07</v>
          </cell>
          <cell r="V9" t="str">
            <v>Опасность запутаться, в том числе в растянутых по полу сварочных проводах, тросах, нитях;</v>
          </cell>
        </row>
        <row r="10">
          <cell r="U10" t="str">
            <v>Мх08</v>
          </cell>
          <cell r="V10" t="str">
            <v>Опасность затягивания или попадания в ловушку;</v>
          </cell>
        </row>
        <row r="11">
          <cell r="U11" t="str">
            <v>Мх09</v>
          </cell>
          <cell r="V11" t="str">
            <v>Опасность затягивания в подвижные части машин и механизмов;</v>
          </cell>
        </row>
        <row r="12">
          <cell r="U12" t="str">
            <v>Мх10</v>
          </cell>
          <cell r="V12" t="str">
            <v>Опасность наматывания волос, частей одежды, средств индивидуальной защиты;</v>
          </cell>
        </row>
        <row r="13">
          <cell r="U13" t="str">
            <v>Мх11</v>
          </cell>
          <cell r="V13" t="str">
            <v>Опасность воздействия жидкости под давлением при выбросе (прорыве);</v>
          </cell>
        </row>
        <row r="14">
          <cell r="U14" t="str">
            <v>Мх12</v>
          </cell>
          <cell r="V14" t="str">
            <v>Опасность воздействия газа под давлением при выбросе (прорыве);</v>
          </cell>
        </row>
        <row r="15">
          <cell r="U15" t="str">
            <v>Мх13</v>
          </cell>
          <cell r="V15" t="str">
            <v>Опасность воздействия механического упругого элемента;</v>
          </cell>
        </row>
        <row r="16">
          <cell r="U16" t="str">
            <v>Мх14</v>
          </cell>
          <cell r="V16" t="str">
            <v>Опасность травмирования от трения или абразивного воздействия при соприкосновении;</v>
          </cell>
        </row>
        <row r="17">
          <cell r="U17" t="str">
            <v>Мх15</v>
          </cell>
          <cell r="V17"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8">
          <cell r="U18" t="str">
            <v>Мх16</v>
          </cell>
          <cell r="V18" t="str">
            <v xml:space="preserve"> Опасность падения груза;</v>
          </cell>
        </row>
        <row r="19">
          <cell r="U19" t="str">
            <v>Мх17</v>
          </cell>
          <cell r="V19"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20">
          <cell r="U20" t="str">
            <v>Мх18</v>
          </cell>
          <cell r="V20"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1">
          <cell r="U21" t="str">
            <v>Мх19</v>
          </cell>
          <cell r="V21" t="str">
            <v>Опасность от воздействия режущих инструментов (дисковые ножи, дисковые пилы);</v>
          </cell>
        </row>
        <row r="22">
          <cell r="U22" t="str">
            <v>Мх20</v>
          </cell>
          <cell r="V22" t="str">
            <v>Опасность разрыва;</v>
          </cell>
        </row>
        <row r="23">
          <cell r="U23" t="str">
            <v>Мх21</v>
          </cell>
          <cell r="V23"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4">
          <cell r="U24" t="str">
            <v>Эл01</v>
          </cell>
          <cell r="V24"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5">
          <cell r="U25" t="str">
            <v>Эл02</v>
          </cell>
          <cell r="V25"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6">
          <cell r="U26" t="str">
            <v>Эл03</v>
          </cell>
          <cell r="V26" t="str">
            <v>Опасность поражения электростатическим зарядом;</v>
          </cell>
        </row>
        <row r="27">
          <cell r="U27" t="str">
            <v>Эл04</v>
          </cell>
          <cell r="V27" t="str">
            <v>Опасность поражения током от наведенного напряжения на рабочем месте;</v>
          </cell>
        </row>
        <row r="28">
          <cell r="U28" t="str">
            <v>Эл05</v>
          </cell>
          <cell r="V28" t="str">
            <v>Опасность поражения вследствие возникновения электрической дуги;</v>
          </cell>
        </row>
        <row r="29">
          <cell r="U29" t="str">
            <v>Эл06</v>
          </cell>
          <cell r="V29" t="str">
            <v xml:space="preserve"> Опасность поражения при прямом попадании молнии;</v>
          </cell>
        </row>
        <row r="30">
          <cell r="U30" t="str">
            <v>Эл07</v>
          </cell>
          <cell r="V30" t="str">
            <v xml:space="preserve"> Опасность косвенного поражения молнией;</v>
          </cell>
        </row>
        <row r="31">
          <cell r="U31" t="str">
            <v>Тм01</v>
          </cell>
          <cell r="V31" t="str">
            <v>Опасность ожога при контакте незащищенных частей тела с поверхностью предметов, имеющих высокую температуру;</v>
          </cell>
        </row>
        <row r="32">
          <cell r="U32" t="str">
            <v>Тм02</v>
          </cell>
          <cell r="V32" t="str">
            <v>Опасность ожога от воздействия на незащищенные участки тела материалов, жидкостей или газов, имеющих высокую температуру;</v>
          </cell>
        </row>
        <row r="33">
          <cell r="U33" t="str">
            <v>Тм03</v>
          </cell>
          <cell r="V33" t="str">
            <v xml:space="preserve"> Опасность ожога от воздействия открытого пламени;</v>
          </cell>
        </row>
        <row r="34">
          <cell r="U34" t="str">
            <v>Тм04</v>
          </cell>
          <cell r="V34"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5">
          <cell r="U35" t="str">
            <v>Тм05</v>
          </cell>
          <cell r="V35" t="str">
            <v xml:space="preserve"> Опасность теплового удара от воздействия окружающих поверхностей оборудования, имеющих высокую температуру;</v>
          </cell>
        </row>
        <row r="36">
          <cell r="U36" t="str">
            <v>Тм06</v>
          </cell>
          <cell r="V36" t="str">
            <v>Опасность теплового удара при длительном нахождении вблизи открытого пламени;</v>
          </cell>
        </row>
        <row r="37">
          <cell r="U37" t="str">
            <v>Тм07</v>
          </cell>
          <cell r="V37" t="str">
            <v>Опасность теплового удара при длительном нахождении в помещении с высокой температурой воздуха;</v>
          </cell>
        </row>
        <row r="38">
          <cell r="U38" t="str">
            <v>Тм08</v>
          </cell>
          <cell r="V38" t="str">
            <v>Ожог роговицы глаза;</v>
          </cell>
        </row>
        <row r="39">
          <cell r="U39" t="str">
            <v>Тм09</v>
          </cell>
          <cell r="V39" t="str">
            <v>Опасность от воздействия на незащищенные участки тела материалов, жидкостей или газов, имеющих низкую температуру;</v>
          </cell>
        </row>
        <row r="40">
          <cell r="U40" t="str">
            <v>Мк01</v>
          </cell>
          <cell r="V40" t="str">
            <v>Опасность воздействия пониженных температур воздуха;</v>
          </cell>
        </row>
        <row r="41">
          <cell r="U41" t="str">
            <v>Мк02</v>
          </cell>
          <cell r="V41" t="str">
            <v>Опасность воздействия повышенных температур воздуха;</v>
          </cell>
        </row>
        <row r="42">
          <cell r="U42" t="str">
            <v>Мк03</v>
          </cell>
          <cell r="V42" t="str">
            <v>Опасность воздействия влажности;</v>
          </cell>
        </row>
        <row r="43">
          <cell r="U43" t="str">
            <v>Мк04</v>
          </cell>
          <cell r="V43" t="str">
            <v>Опасность воздействия скорости движения воздуха;</v>
          </cell>
        </row>
        <row r="44">
          <cell r="U44" t="str">
            <v>Кс01</v>
          </cell>
          <cell r="V44" t="str">
            <v>Опасность недостатка кислорода в замкнутых технологических емкостях;</v>
          </cell>
        </row>
        <row r="45">
          <cell r="U45" t="str">
            <v>Кс02</v>
          </cell>
          <cell r="V45" t="str">
            <v>Опасность недостатка кислорода из-за вытеснения его другими газами или жидкостями;</v>
          </cell>
        </row>
        <row r="46">
          <cell r="U46" t="str">
            <v>Кс03</v>
          </cell>
          <cell r="V46" t="str">
            <v>Опасность недостатка кислорода в подземных сооружениях;</v>
          </cell>
        </row>
        <row r="47">
          <cell r="U47" t="str">
            <v>Кс04</v>
          </cell>
          <cell r="V47" t="str">
            <v>Опасность недостатка кислорода в безвоздушных средах;</v>
          </cell>
        </row>
        <row r="48">
          <cell r="U48" t="str">
            <v>Бр01</v>
          </cell>
          <cell r="V48" t="str">
            <v>Опасность неоптимального барометрического давления;</v>
          </cell>
        </row>
        <row r="49">
          <cell r="U49" t="str">
            <v>Бр02</v>
          </cell>
          <cell r="V49" t="str">
            <v>Опасность от повышенного барометрического давления;</v>
          </cell>
        </row>
        <row r="50">
          <cell r="U50" t="str">
            <v>Бр03</v>
          </cell>
          <cell r="V50" t="str">
            <v>Опасность от пониженного барометрического давления;</v>
          </cell>
        </row>
        <row r="51">
          <cell r="U51" t="str">
            <v>Бр04</v>
          </cell>
          <cell r="V51" t="str">
            <v>Опасность от резкого изменения барометрического давления;</v>
          </cell>
        </row>
        <row r="52">
          <cell r="U52" t="str">
            <v>Хф01</v>
          </cell>
          <cell r="V52" t="str">
            <v>Опасность от контакта с высокоопасными веществами;</v>
          </cell>
        </row>
        <row r="53">
          <cell r="U53" t="str">
            <v>Хф02</v>
          </cell>
          <cell r="V53" t="str">
            <v>Опасность от вдыхания паров вредных жидкостей, газов, пыли, тумана, дыма;</v>
          </cell>
        </row>
        <row r="54">
          <cell r="U54" t="str">
            <v>Хф03</v>
          </cell>
          <cell r="V54"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5">
          <cell r="U55" t="str">
            <v>Хф04</v>
          </cell>
          <cell r="V55" t="str">
            <v>Опасность образования токсичных паров при нагревании;</v>
          </cell>
        </row>
        <row r="56">
          <cell r="U56" t="str">
            <v>Хф05</v>
          </cell>
          <cell r="V56" t="str">
            <v>Опасность воздействия на кожные покровы смазочных масел;</v>
          </cell>
        </row>
        <row r="57">
          <cell r="U57" t="str">
            <v>Хф06</v>
          </cell>
          <cell r="V57" t="str">
            <v>Опасность воздействия на кожные покровы чистящих и обезжиривающих веществ;</v>
          </cell>
        </row>
        <row r="58">
          <cell r="U58" t="str">
            <v>Аф01</v>
          </cell>
          <cell r="V58" t="str">
            <v>Опасность воздействия пыли на глаза;</v>
          </cell>
        </row>
        <row r="59">
          <cell r="U59" t="str">
            <v>Аф02</v>
          </cell>
          <cell r="V59" t="str">
            <v>Опасность повреждения органов дыхания частицами пыли;</v>
          </cell>
        </row>
        <row r="60">
          <cell r="U60" t="str">
            <v>Аф03</v>
          </cell>
          <cell r="V60" t="str">
            <v>Опасность воздействия пыли на кожу;</v>
          </cell>
        </row>
        <row r="61">
          <cell r="U61" t="str">
            <v>Аф04</v>
          </cell>
          <cell r="V61" t="str">
            <v>Опасность, связанная с выбросом пыли;</v>
          </cell>
        </row>
        <row r="62">
          <cell r="U62" t="str">
            <v>Аф05</v>
          </cell>
          <cell r="V62" t="str">
            <v>Опасности воздействия воздушных взвесей вредных химических веществ;</v>
          </cell>
        </row>
        <row r="63">
          <cell r="U63" t="str">
            <v>Аф06</v>
          </cell>
          <cell r="V63" t="str">
            <v>Опасность воздействия на органы дыхания воздушных взвесей, содержащих смазочные масла;</v>
          </cell>
        </row>
        <row r="64">
          <cell r="U64" t="str">
            <v>Аф07</v>
          </cell>
          <cell r="V64" t="str">
            <v>Опасность воздействия на органы дыхания воздушных смесей, содержащих чистящие и обезжиривающие вещества;</v>
          </cell>
        </row>
        <row r="65">
          <cell r="U65" t="str">
            <v>Бф01</v>
          </cell>
          <cell r="V65" t="str">
            <v>Опасность из-за воздействия микроорганизмов-продуцентов, препаратов, содержащих живые клетки и споры микроорганизмов;</v>
          </cell>
        </row>
        <row r="66">
          <cell r="U66" t="str">
            <v>Бф02</v>
          </cell>
          <cell r="V66" t="str">
            <v>Опасность из-за контакта с патогенными микроорганизмами;</v>
          </cell>
        </row>
        <row r="67">
          <cell r="U67" t="str">
            <v>Бф03</v>
          </cell>
          <cell r="V67" t="str">
            <v>Опасности из-за укуса переносчиков инфекций;</v>
          </cell>
        </row>
        <row r="68">
          <cell r="U68" t="str">
            <v>Тп01</v>
          </cell>
          <cell r="V68" t="str">
            <v>Опасность, связанная с перемещением груза вручную;</v>
          </cell>
        </row>
        <row r="69">
          <cell r="U69" t="str">
            <v>Тп02</v>
          </cell>
          <cell r="V69" t="str">
            <v>Опасность от подъема тяжестей, превышающих допустимый вес;</v>
          </cell>
        </row>
        <row r="70">
          <cell r="U70" t="str">
            <v>Тп03</v>
          </cell>
          <cell r="V70" t="str">
            <v>Опасность, связанная с наклонами корпуса;</v>
          </cell>
        </row>
        <row r="71">
          <cell r="U71" t="str">
            <v>Тп04</v>
          </cell>
          <cell r="V71" t="str">
            <v>Опасность, связанная с рабочей позой;</v>
          </cell>
        </row>
        <row r="72">
          <cell r="U72" t="str">
            <v>Тп05</v>
          </cell>
          <cell r="V72" t="str">
            <v>Опасность вредных для здоровья поз, связанных с чрезмерным напряжением тела;</v>
          </cell>
        </row>
        <row r="73">
          <cell r="U73" t="str">
            <v>Тп06</v>
          </cell>
          <cell r="V73" t="str">
            <v>Опасность физических перегрузок от периодического поднятия тяжелых узлов и деталей машин;</v>
          </cell>
        </row>
        <row r="74">
          <cell r="U74" t="str">
            <v>Тп07</v>
          </cell>
          <cell r="V74" t="str">
            <v>Опасность психических нагрузок, стрессов;</v>
          </cell>
        </row>
        <row r="75">
          <cell r="U75" t="str">
            <v>Тп08</v>
          </cell>
          <cell r="V75" t="str">
            <v>Опасность перенапряжения зрительного анализатора;</v>
          </cell>
        </row>
        <row r="76">
          <cell r="U76" t="str">
            <v>Шм01</v>
          </cell>
          <cell r="V76" t="str">
            <v>Опасность повреждения мембранной перепонки уха, связанная с воздействием шума высокой интенсивности;</v>
          </cell>
        </row>
        <row r="77">
          <cell r="U77" t="str">
            <v>Шм02</v>
          </cell>
          <cell r="V77" t="str">
            <v>Опасность, связанная с возможностью не услышать звуковой сигнал об опасности;</v>
          </cell>
        </row>
        <row r="78">
          <cell r="U78" t="str">
            <v>Вб01</v>
          </cell>
          <cell r="V78" t="str">
            <v>Опасность от воздействия локальной вибрации при использовании ручных механизмов;</v>
          </cell>
        </row>
        <row r="79">
          <cell r="U79" t="str">
            <v>Вб02</v>
          </cell>
          <cell r="V79" t="str">
            <v>Опасность, связанная с воздействием общей вибрации;</v>
          </cell>
        </row>
        <row r="80">
          <cell r="U80" t="str">
            <v>Св01</v>
          </cell>
          <cell r="V80" t="str">
            <v>Опасность недостаточной освещенности в рабочей зоне;</v>
          </cell>
        </row>
        <row r="81">
          <cell r="U81" t="str">
            <v>Св02</v>
          </cell>
          <cell r="V81" t="str">
            <v>Опасность повышенной яркости света;</v>
          </cell>
        </row>
        <row r="82">
          <cell r="U82" t="str">
            <v>Св03</v>
          </cell>
          <cell r="V82" t="str">
            <v>Опасность пониженной контрастности;</v>
          </cell>
        </row>
        <row r="83">
          <cell r="U83" t="str">
            <v>Ни01</v>
          </cell>
          <cell r="V83" t="str">
            <v>Опасность, связанная с ослаблением геомагнитного поля;</v>
          </cell>
        </row>
        <row r="84">
          <cell r="U84" t="str">
            <v>Ни02</v>
          </cell>
          <cell r="V84" t="str">
            <v>Опасность, связанная с воздействием электростатического поля;</v>
          </cell>
        </row>
        <row r="85">
          <cell r="U85" t="str">
            <v>Ни03</v>
          </cell>
          <cell r="V85" t="str">
            <v>Опасность, связанная с воздействием постоянного магнитного поля;</v>
          </cell>
        </row>
        <row r="86">
          <cell r="U86" t="str">
            <v>Ни04</v>
          </cell>
          <cell r="V86" t="str">
            <v>Опасность, связанная с воздействием электрического поля промышленной частоты;</v>
          </cell>
        </row>
        <row r="87">
          <cell r="U87" t="str">
            <v>Ни05</v>
          </cell>
          <cell r="V87" t="str">
            <v>Опасность, связанная с воздействием магнитного поля промышленной частоты;</v>
          </cell>
        </row>
        <row r="88">
          <cell r="U88" t="str">
            <v>Ни06</v>
          </cell>
          <cell r="V88" t="str">
            <v>Опасность от электромагнитных излучений (в том числе промышленной частоты);</v>
          </cell>
        </row>
        <row r="89">
          <cell r="U89" t="str">
            <v>Ни07</v>
          </cell>
          <cell r="V89" t="str">
            <v>Опасность, связанная с воздействием лазерного излучения;</v>
          </cell>
        </row>
        <row r="90">
          <cell r="U90" t="str">
            <v>Ни08</v>
          </cell>
          <cell r="V90" t="str">
            <v>Опасность, связанная с воздействием ультрафиолетового излучения;</v>
          </cell>
        </row>
        <row r="91">
          <cell r="U91" t="str">
            <v>Ии01</v>
          </cell>
          <cell r="V91" t="str">
            <v>Опасность, связанная с воздействием гамма-излучения;</v>
          </cell>
        </row>
        <row r="92">
          <cell r="U92" t="str">
            <v>Ии02</v>
          </cell>
          <cell r="V92" t="str">
            <v>Опасность, связанная с воздействием рентгеновского излучения;</v>
          </cell>
        </row>
        <row r="93">
          <cell r="U93" t="str">
            <v>Ии03</v>
          </cell>
          <cell r="V93" t="str">
            <v>Опасность, связанная с воздействием альфа-, бета-излучений, электронного или ионного и нейтронного излучений;</v>
          </cell>
        </row>
        <row r="94">
          <cell r="U94" t="str">
            <v>Жв01</v>
          </cell>
          <cell r="V94" t="str">
            <v>Опасность укуса;</v>
          </cell>
        </row>
        <row r="95">
          <cell r="U95" t="str">
            <v>Жв02</v>
          </cell>
          <cell r="V95" t="str">
            <v>Опасность разрыва;</v>
          </cell>
        </row>
        <row r="96">
          <cell r="U96" t="str">
            <v>Жв03</v>
          </cell>
          <cell r="V96" t="str">
            <v>Опасность раздавливания;</v>
          </cell>
        </row>
        <row r="97">
          <cell r="U97" t="str">
            <v>Жв04</v>
          </cell>
          <cell r="V97" t="str">
            <v>Опасность заражения;</v>
          </cell>
        </row>
        <row r="98">
          <cell r="U98" t="str">
            <v>Жв05</v>
          </cell>
          <cell r="V98" t="str">
            <v>Опасность воздействия выделений;</v>
          </cell>
        </row>
        <row r="99">
          <cell r="U99" t="str">
            <v>Нс01</v>
          </cell>
          <cell r="V99" t="str">
            <v>Опасность укуса;</v>
          </cell>
        </row>
        <row r="100">
          <cell r="U100" t="str">
            <v>Нс02</v>
          </cell>
          <cell r="V100" t="str">
            <v xml:space="preserve"> Опасность попадания в организм;</v>
          </cell>
        </row>
        <row r="101">
          <cell r="U101" t="str">
            <v>Нс03</v>
          </cell>
          <cell r="V101" t="str">
            <v>Опасность инвазий гельминтов;</v>
          </cell>
        </row>
        <row r="102">
          <cell r="U102" t="str">
            <v>Рс01</v>
          </cell>
          <cell r="V102" t="str">
            <v>Опасность воздействия пыльцы, фитонцидов и других веществ, выделяемых растениями;</v>
          </cell>
        </row>
        <row r="103">
          <cell r="U103" t="str">
            <v>Рс02</v>
          </cell>
          <cell r="V103" t="str">
            <v>Опасность ожога выделяемыми растениями веществами;</v>
          </cell>
        </row>
        <row r="104">
          <cell r="U104" t="str">
            <v>Рс03</v>
          </cell>
          <cell r="V104" t="str">
            <v>Опасность пореза растениями;</v>
          </cell>
        </row>
        <row r="105">
          <cell r="U105" t="str">
            <v>Ут01</v>
          </cell>
          <cell r="V105" t="str">
            <v xml:space="preserve"> Опасность утонуть в водоеме;</v>
          </cell>
        </row>
        <row r="106">
          <cell r="U106" t="str">
            <v>Ут02</v>
          </cell>
          <cell r="V106" t="str">
            <v>Опасность утонуть в технологической емкости;</v>
          </cell>
        </row>
        <row r="107">
          <cell r="U107" t="str">
            <v>Ут03</v>
          </cell>
          <cell r="V107" t="str">
            <v>Опасность утонуть в момент затопления шахты;</v>
          </cell>
        </row>
        <row r="108">
          <cell r="U108" t="str">
            <v>Рм01</v>
          </cell>
          <cell r="V108" t="str">
            <v>Опасности выполнения электромонтажных работ на столбах, опорах высоковольтных передач;</v>
          </cell>
        </row>
        <row r="109">
          <cell r="U109" t="str">
            <v>Рм02</v>
          </cell>
          <cell r="V109" t="str">
            <v>Опасность при выполнении альпинистских работ;</v>
          </cell>
        </row>
        <row r="110">
          <cell r="U110" t="str">
            <v>Рм03</v>
          </cell>
          <cell r="V110" t="str">
            <v>Опасность выполнения кровельных работ на крышах, имеющих большой угол наклона рабочей поверхности;</v>
          </cell>
        </row>
        <row r="111">
          <cell r="U111" t="str">
            <v>Рм04</v>
          </cell>
          <cell r="V111" t="str">
            <v>Опасность, связанная с выполнением работ на значительной глубине;</v>
          </cell>
        </row>
        <row r="112">
          <cell r="U112" t="str">
            <v>Рм05</v>
          </cell>
          <cell r="V112" t="str">
            <v>Опасность, связанная с выполнением работ под землей;</v>
          </cell>
        </row>
        <row r="113">
          <cell r="U113" t="str">
            <v>Рм06</v>
          </cell>
          <cell r="V113" t="str">
            <v>Опасность, связанная с выполнением работ в туннелях;</v>
          </cell>
        </row>
        <row r="114">
          <cell r="U114" t="str">
            <v>Рм07</v>
          </cell>
          <cell r="V114" t="str">
            <v>Опасность выполнения водолазных работ;</v>
          </cell>
        </row>
        <row r="115">
          <cell r="U115" t="str">
            <v>Ор01</v>
          </cell>
          <cell r="V115"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6">
          <cell r="U116" t="str">
            <v>Ор02</v>
          </cell>
          <cell r="V116"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7">
          <cell r="U117" t="str">
            <v>Ор03</v>
          </cell>
          <cell r="V117" t="str">
            <v xml:space="preserve"> Опасность, связанная с отсутствием на рабочем месте перечня возможных аварий;</v>
          </cell>
        </row>
        <row r="118">
          <cell r="U118" t="str">
            <v>Ор04</v>
          </cell>
          <cell r="V118"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9">
          <cell r="U119" t="str">
            <v>Ор05</v>
          </cell>
          <cell r="V119" t="str">
            <v>Опасность, связанная с отсутствием информации (схемы, знаков, разметки) о направлении эвакуации в случае возникновения аварии;</v>
          </cell>
        </row>
        <row r="120">
          <cell r="U120" t="str">
            <v>Ор06</v>
          </cell>
          <cell r="V120" t="str">
            <v>Опасность, связанная с допуском работников, не прошедших подготовку по охране труда;</v>
          </cell>
        </row>
        <row r="121">
          <cell r="U121" t="str">
            <v>Пж01</v>
          </cell>
          <cell r="V121" t="str">
            <v xml:space="preserve"> Опасность от вдыхания дыма, паров вредных газов и пыли при пожаре;</v>
          </cell>
        </row>
        <row r="122">
          <cell r="U122" t="str">
            <v>Пж02</v>
          </cell>
          <cell r="V122" t="str">
            <v xml:space="preserve"> Опасность воспламенения;</v>
          </cell>
        </row>
        <row r="123">
          <cell r="U123" t="str">
            <v>Пж03</v>
          </cell>
          <cell r="V123" t="str">
            <v xml:space="preserve"> Опасность воздействия открытого пламени;</v>
          </cell>
        </row>
        <row r="124">
          <cell r="U124" t="str">
            <v>Пж04</v>
          </cell>
          <cell r="V124" t="str">
            <v xml:space="preserve"> Опасность воздействия повышенной температуры окружающей среды;</v>
          </cell>
        </row>
        <row r="125">
          <cell r="U125" t="str">
            <v>Пж05</v>
          </cell>
          <cell r="V125" t="str">
            <v>Опасность воздействия пониженной концентрации кислорода в воздухе;</v>
          </cell>
        </row>
        <row r="126">
          <cell r="U126" t="str">
            <v>Пж06</v>
          </cell>
          <cell r="V126" t="str">
            <v>Опасность воздействия огнетушащих веществ;</v>
          </cell>
        </row>
        <row r="127">
          <cell r="U127" t="str">
            <v>Пж07</v>
          </cell>
          <cell r="V127" t="str">
            <v>Опасность воздействия осколков частей разрушившихся зданий, сооружений, строений;</v>
          </cell>
        </row>
        <row r="128">
          <cell r="U128" t="str">
            <v>Об01</v>
          </cell>
          <cell r="V128" t="str">
            <v>Опасность обрушения подземных конструкций;</v>
          </cell>
        </row>
        <row r="129">
          <cell r="U129" t="str">
            <v>Об02</v>
          </cell>
          <cell r="V129" t="str">
            <v>Опасность обрушения наземных конструкций;</v>
          </cell>
        </row>
        <row r="130">
          <cell r="U130" t="str">
            <v>Тр01</v>
          </cell>
          <cell r="V130" t="str">
            <v>Опасность наезда на человека;</v>
          </cell>
        </row>
        <row r="131">
          <cell r="U131" t="str">
            <v>Тр02</v>
          </cell>
          <cell r="V131" t="str">
            <v>Опасность падения с транспортного средства;</v>
          </cell>
        </row>
        <row r="132">
          <cell r="U132" t="str">
            <v>Тр03</v>
          </cell>
          <cell r="V132" t="str">
            <v>Опасность раздавливания человека, находящегося между двумя сближающимися транспортными средствами;</v>
          </cell>
        </row>
        <row r="133">
          <cell r="U133" t="str">
            <v>Тр04</v>
          </cell>
          <cell r="V133" t="str">
            <v>Опасность опрокидывания транспортного средства при нарушении способов установки и строповки грузов;</v>
          </cell>
        </row>
        <row r="134">
          <cell r="U134" t="str">
            <v>Тр05</v>
          </cell>
          <cell r="V134" t="str">
            <v>Опасность от груза, перемещающегося во время движения транспортного средства, из-за несоблюдения правил его укладки и крепления;</v>
          </cell>
        </row>
        <row r="135">
          <cell r="U135" t="str">
            <v>Тр06</v>
          </cell>
          <cell r="V135" t="str">
            <v>Опасность травмирования в результате дорожно-транспортного происшествия;</v>
          </cell>
        </row>
        <row r="136">
          <cell r="U136" t="str">
            <v>Тр07</v>
          </cell>
          <cell r="V136" t="str">
            <v>Опасность опрокидывания транспортного средства при проведении работ;</v>
          </cell>
        </row>
        <row r="137">
          <cell r="U137" t="str">
            <v>Дп01</v>
          </cell>
          <cell r="V137" t="str">
            <v>Опасность, связанная с дегустацией отравленной пищи;</v>
          </cell>
        </row>
        <row r="138">
          <cell r="U138" t="str">
            <v>Нл01</v>
          </cell>
          <cell r="V138" t="str">
            <v>Опасность насилия от враждебно настроенных работников;</v>
          </cell>
        </row>
        <row r="139">
          <cell r="U139" t="str">
            <v>Нл02</v>
          </cell>
          <cell r="V139" t="str">
            <v>Опасность насилия от третьих лиц;</v>
          </cell>
        </row>
        <row r="140">
          <cell r="U140" t="str">
            <v>Вз01</v>
          </cell>
          <cell r="V140" t="str">
            <v>Опасность самовозгорания горючих веществ;</v>
          </cell>
        </row>
        <row r="141">
          <cell r="U141" t="str">
            <v>Вз02</v>
          </cell>
          <cell r="V141" t="str">
            <v xml:space="preserve"> Опасность возникновения взрыва, в том числе происшедшего вследствие пожара;</v>
          </cell>
        </row>
        <row r="142">
          <cell r="U142" t="str">
            <v>Вз03</v>
          </cell>
          <cell r="V142" t="str">
            <v xml:space="preserve"> Опасность воздействия ударной волны;</v>
          </cell>
        </row>
        <row r="143">
          <cell r="U143" t="str">
            <v>Вз04</v>
          </cell>
          <cell r="V143" t="str">
            <v xml:space="preserve"> Опасность воздействия высокого давления при взрыве;</v>
          </cell>
        </row>
        <row r="144">
          <cell r="U144" t="str">
            <v>Вз05</v>
          </cell>
          <cell r="V144" t="str">
            <v xml:space="preserve"> Опасность ожога при взрыве;</v>
          </cell>
        </row>
        <row r="145">
          <cell r="U145" t="str">
            <v>Вз06</v>
          </cell>
          <cell r="V145" t="str">
            <v>Опасность обрушения горных пород при взрыве;</v>
          </cell>
        </row>
        <row r="146">
          <cell r="U146" t="str">
            <v>Сз01</v>
          </cell>
          <cell r="V146" t="str">
            <v xml:space="preserve"> Опасность, связанная с несоответствием средств индивидуальной защиты анатомическим особенностям человека;</v>
          </cell>
        </row>
        <row r="147">
          <cell r="U147" t="str">
            <v>Сз02</v>
          </cell>
          <cell r="V147" t="str">
            <v xml:space="preserve"> Опасность, связанная со скованностью, вызванной применением средств индивидуальной защиты;</v>
          </cell>
        </row>
        <row r="148">
          <cell r="U148" t="str">
            <v>Сз03</v>
          </cell>
          <cell r="V148"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228 ОГА"/>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карта (8)"/>
      <sheetName val="карта (9)"/>
      <sheetName val="карта (10)"/>
      <sheetName val="карта (11)"/>
      <sheetName val="карта (12)"/>
      <sheetName val="246 ОТК"/>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карта (6)"/>
      <sheetName val="карта (7)"/>
      <sheetName val="400 ЦЗЛ"/>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0)"/>
      <sheetName val="мероприятия(0)"/>
      <sheetName val="отделы"/>
      <sheetName val="списки"/>
      <sheetName val="свод"/>
      <sheetName val="карта (1)"/>
      <sheetName val="карта (2)"/>
      <sheetName val="карта (3)"/>
      <sheetName val="карта (4)"/>
      <sheetName val="карта (5)"/>
      <sheetName val="401 ЛНК"/>
    </sheetNames>
    <definedNames>
      <definedName name="utControlShow"/>
    </definedNames>
    <sheetDataSet>
      <sheetData sheetId="0" refreshError="1"/>
      <sheetData sheetId="1" refreshError="1"/>
      <sheetData sheetId="2" refreshError="1"/>
      <sheetData sheetId="3">
        <row r="2">
          <cell r="H2">
            <v>0.1</v>
          </cell>
          <cell r="J2">
            <v>0.5</v>
          </cell>
          <cell r="L2">
            <v>1</v>
          </cell>
          <cell r="O2">
            <v>0.1</v>
          </cell>
          <cell r="P2" t="str">
            <v>Небольшой риск, меры не требуются</v>
          </cell>
          <cell r="U2" t="str">
            <v>Мх01</v>
          </cell>
          <cell r="V2" t="str">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ell>
        </row>
        <row r="3">
          <cell r="H3">
            <v>0.2</v>
          </cell>
          <cell r="J3">
            <v>1</v>
          </cell>
          <cell r="L3">
            <v>3</v>
          </cell>
          <cell r="O3">
            <v>21</v>
          </cell>
          <cell r="P3" t="str">
            <v xml:space="preserve">Возможный риск, необходимо уделить внимание </v>
          </cell>
          <cell r="U3" t="str">
            <v>Мх02</v>
          </cell>
          <cell r="V3" t="str">
            <v>Опасность падения с высоты, в том числе из-за отсутствия ограждения, из-за обрыва троса, в котлован, в шахту при подъеме или спуске при нештатной ситуации;</v>
          </cell>
        </row>
        <row r="4">
          <cell r="H4">
            <v>0.5</v>
          </cell>
          <cell r="J4">
            <v>2</v>
          </cell>
          <cell r="L4">
            <v>7</v>
          </cell>
          <cell r="O4">
            <v>71</v>
          </cell>
          <cell r="P4" t="str">
            <v>Серьезный риск, требуются меры по снижению степени риска в установленные сроки</v>
          </cell>
          <cell r="U4" t="str">
            <v>Мх03</v>
          </cell>
          <cell r="V4" t="str">
            <v>Опасность падения из-за внезапного появления на пути следования большого перепада высот;</v>
          </cell>
        </row>
        <row r="5">
          <cell r="H5">
            <v>1</v>
          </cell>
          <cell r="J5">
            <v>3</v>
          </cell>
          <cell r="L5">
            <v>15</v>
          </cell>
          <cell r="O5">
            <v>201</v>
          </cell>
          <cell r="P5" t="str">
            <v>Высокий риск, требуются неотложные меры, усовершенствования</v>
          </cell>
          <cell r="U5" t="str">
            <v>Мх04</v>
          </cell>
          <cell r="V5" t="str">
            <v>Опасность удара;</v>
          </cell>
        </row>
        <row r="6">
          <cell r="H6">
            <v>3</v>
          </cell>
          <cell r="J6">
            <v>6</v>
          </cell>
          <cell r="L6">
            <v>40</v>
          </cell>
          <cell r="O6">
            <v>401</v>
          </cell>
          <cell r="P6" t="str">
            <v>Крайне высокий риск,  немедленное прекращение деятельности</v>
          </cell>
          <cell r="U6" t="str">
            <v>Мх05</v>
          </cell>
          <cell r="V6" t="str">
            <v>Опасность быть уколотым или проткнутым в результате воздействия движущихся колющих частей механизмов, машин;</v>
          </cell>
        </row>
        <row r="7">
          <cell r="H7">
            <v>6</v>
          </cell>
          <cell r="J7">
            <v>10</v>
          </cell>
          <cell r="L7">
            <v>100</v>
          </cell>
          <cell r="U7" t="str">
            <v>Мх06</v>
          </cell>
          <cell r="V7" t="str">
            <v>Опасность натыкания на неподвижную колющую поверхность (острие);</v>
          </cell>
        </row>
        <row r="8">
          <cell r="H8">
            <v>10</v>
          </cell>
          <cell r="U8" t="str">
            <v>Мх07</v>
          </cell>
          <cell r="V8" t="str">
            <v>Опасность запутаться, в том числе в растянутых по полу сварочных проводах, тросах, нитях;</v>
          </cell>
        </row>
        <row r="9">
          <cell r="U9" t="str">
            <v>Мх08</v>
          </cell>
          <cell r="V9" t="str">
            <v>Опасность затягивания или попадания в ловушку;</v>
          </cell>
        </row>
        <row r="10">
          <cell r="U10" t="str">
            <v>Мх09</v>
          </cell>
          <cell r="V10" t="str">
            <v>Опасность затягивания в подвижные части машин и механизмов;</v>
          </cell>
        </row>
        <row r="11">
          <cell r="U11" t="str">
            <v>Мх10</v>
          </cell>
          <cell r="V11" t="str">
            <v>Опасность наматывания волос, частей одежды, средств индивидуальной защиты;</v>
          </cell>
        </row>
        <row r="12">
          <cell r="U12" t="str">
            <v>Мх11</v>
          </cell>
          <cell r="V12" t="str">
            <v>Опасность воздействия жидкости под давлением при выбросе (прорыве);</v>
          </cell>
        </row>
        <row r="13">
          <cell r="U13" t="str">
            <v>Мх12</v>
          </cell>
          <cell r="V13" t="str">
            <v>Опасность воздействия газа под давлением при выбросе (прорыве);</v>
          </cell>
        </row>
        <row r="14">
          <cell r="U14" t="str">
            <v>Мх13</v>
          </cell>
          <cell r="V14" t="str">
            <v>Опасность воздействия механического упругого элемента;</v>
          </cell>
        </row>
        <row r="15">
          <cell r="U15" t="str">
            <v>Мх14</v>
          </cell>
          <cell r="V15" t="str">
            <v>Опасность травмирования от трения или абразивного воздействия при соприкосновении;</v>
          </cell>
        </row>
        <row r="16">
          <cell r="U16" t="str">
            <v>Мх15</v>
          </cell>
          <cell r="V16" t="str">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ell>
        </row>
        <row r="17">
          <cell r="U17" t="str">
            <v>Мх16</v>
          </cell>
          <cell r="V17" t="str">
            <v xml:space="preserve"> Опасность падения груза;</v>
          </cell>
        </row>
        <row r="18">
          <cell r="U18" t="str">
            <v>Мх17</v>
          </cell>
          <cell r="V18" t="str">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ell>
        </row>
        <row r="19">
          <cell r="U19" t="str">
            <v>Мх18</v>
          </cell>
          <cell r="V19" t="str">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ell>
        </row>
        <row r="20">
          <cell r="U20" t="str">
            <v>Мх19</v>
          </cell>
          <cell r="V20" t="str">
            <v>Опасность от воздействия режущих инструментов (дисковые ножи, дисковые пилы);</v>
          </cell>
        </row>
        <row r="21">
          <cell r="U21" t="str">
            <v>Мх20</v>
          </cell>
          <cell r="V21" t="str">
            <v>Опасность разрыва;</v>
          </cell>
        </row>
        <row r="22">
          <cell r="U22" t="str">
            <v>Мх21</v>
          </cell>
          <cell r="V22" t="str">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ell>
        </row>
        <row r="23">
          <cell r="U23" t="str">
            <v>Эл01</v>
          </cell>
          <cell r="V23" t="str">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ell>
        </row>
        <row r="24">
          <cell r="U24" t="str">
            <v>Эл02</v>
          </cell>
          <cell r="V24" t="str">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ell>
        </row>
        <row r="25">
          <cell r="U25" t="str">
            <v>Эл03</v>
          </cell>
          <cell r="V25" t="str">
            <v>Опасность поражения электростатическим зарядом;</v>
          </cell>
        </row>
        <row r="26">
          <cell r="U26" t="str">
            <v>Эл04</v>
          </cell>
          <cell r="V26" t="str">
            <v>Опасность поражения током от наведенного напряжения на рабочем месте;</v>
          </cell>
        </row>
        <row r="27">
          <cell r="U27" t="str">
            <v>Эл05</v>
          </cell>
          <cell r="V27" t="str">
            <v>Опасность поражения вследствие возникновения электрической дуги;</v>
          </cell>
        </row>
        <row r="28">
          <cell r="U28" t="str">
            <v>Эл06</v>
          </cell>
          <cell r="V28" t="str">
            <v xml:space="preserve"> Опасность поражения при прямом попадании молнии;</v>
          </cell>
        </row>
        <row r="29">
          <cell r="U29" t="str">
            <v>Эл07</v>
          </cell>
          <cell r="V29" t="str">
            <v xml:space="preserve"> Опасность косвенного поражения молнией;</v>
          </cell>
        </row>
        <row r="30">
          <cell r="U30" t="str">
            <v>Тм01</v>
          </cell>
          <cell r="V30" t="str">
            <v>Опасность ожога при контакте незащищенных частей тела с поверхностью предметов, имеющих высокую температуру;</v>
          </cell>
        </row>
        <row r="31">
          <cell r="U31" t="str">
            <v>Тм02</v>
          </cell>
          <cell r="V31" t="str">
            <v>Опасность ожога от воздействия на незащищенные участки тела материалов, жидкостей или газов, имеющих высокую температуру;</v>
          </cell>
        </row>
        <row r="32">
          <cell r="U32" t="str">
            <v>Тм03</v>
          </cell>
          <cell r="V32" t="str">
            <v xml:space="preserve"> Опасность ожога от воздействия открытого пламени;</v>
          </cell>
        </row>
        <row r="33">
          <cell r="U33" t="str">
            <v>Тм04</v>
          </cell>
          <cell r="V33" t="str">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ell>
        </row>
        <row r="34">
          <cell r="U34" t="str">
            <v>Тм05</v>
          </cell>
          <cell r="V34" t="str">
            <v xml:space="preserve"> Опасность теплового удара от воздействия окружающих поверхностей оборудования, имеющих высокую температуру;</v>
          </cell>
        </row>
        <row r="35">
          <cell r="U35" t="str">
            <v>Тм06</v>
          </cell>
          <cell r="V35" t="str">
            <v>Опасность теплового удара при длительном нахождении вблизи открытого пламени;</v>
          </cell>
        </row>
        <row r="36">
          <cell r="U36" t="str">
            <v>Тм07</v>
          </cell>
          <cell r="V36" t="str">
            <v>Опасность теплового удара при длительном нахождении в помещении с высокой температурой воздуха;</v>
          </cell>
        </row>
        <row r="37">
          <cell r="U37" t="str">
            <v>Тм08</v>
          </cell>
          <cell r="V37" t="str">
            <v>Ожог роговицы глаза;</v>
          </cell>
        </row>
        <row r="38">
          <cell r="U38" t="str">
            <v>Тм09</v>
          </cell>
          <cell r="V38" t="str">
            <v>Опасность от воздействия на незащищенные участки тела материалов, жидкостей или газов, имеющих низкую температуру;</v>
          </cell>
        </row>
        <row r="39">
          <cell r="U39" t="str">
            <v>Мк01</v>
          </cell>
          <cell r="V39" t="str">
            <v>Опасность воздействия пониженных температур воздуха;</v>
          </cell>
        </row>
        <row r="40">
          <cell r="U40" t="str">
            <v>Мк02</v>
          </cell>
          <cell r="V40" t="str">
            <v>Опасность воздействия повышенных температур воздуха;</v>
          </cell>
        </row>
        <row r="41">
          <cell r="U41" t="str">
            <v>Мк03</v>
          </cell>
          <cell r="V41" t="str">
            <v>Опасность воздействия влажности;</v>
          </cell>
        </row>
        <row r="42">
          <cell r="U42" t="str">
            <v>Мк04</v>
          </cell>
          <cell r="V42" t="str">
            <v>Опасность воздействия скорости движения воздуха;</v>
          </cell>
        </row>
        <row r="43">
          <cell r="U43" t="str">
            <v>Кс01</v>
          </cell>
          <cell r="V43" t="str">
            <v>Опасность недостатка кислорода в замкнутых технологических емкостях;</v>
          </cell>
        </row>
        <row r="44">
          <cell r="U44" t="str">
            <v>Кс02</v>
          </cell>
          <cell r="V44" t="str">
            <v>Опасность недостатка кислорода из-за вытеснения его другими газами или жидкостями;</v>
          </cell>
        </row>
        <row r="45">
          <cell r="U45" t="str">
            <v>Кс03</v>
          </cell>
          <cell r="V45" t="str">
            <v>Опасность недостатка кислорода в подземных сооружениях;</v>
          </cell>
        </row>
        <row r="46">
          <cell r="U46" t="str">
            <v>Кс04</v>
          </cell>
          <cell r="V46" t="str">
            <v>Опасность недостатка кислорода в безвоздушных средах;</v>
          </cell>
        </row>
        <row r="47">
          <cell r="U47" t="str">
            <v>Бр01</v>
          </cell>
          <cell r="V47" t="str">
            <v>Опасность неоптимального барометрического давления;</v>
          </cell>
        </row>
        <row r="48">
          <cell r="U48" t="str">
            <v>Бр02</v>
          </cell>
          <cell r="V48" t="str">
            <v>Опасность от повышенного барометрического давления;</v>
          </cell>
        </row>
        <row r="49">
          <cell r="U49" t="str">
            <v>Бр03</v>
          </cell>
          <cell r="V49" t="str">
            <v>Опасность от пониженного барометрического давления;</v>
          </cell>
        </row>
        <row r="50">
          <cell r="U50" t="str">
            <v>Бр04</v>
          </cell>
          <cell r="V50" t="str">
            <v>Опасность от резкого изменения барометрического давления;</v>
          </cell>
        </row>
        <row r="51">
          <cell r="U51" t="str">
            <v>Хф01</v>
          </cell>
          <cell r="V51" t="str">
            <v>Опасность от контакта с высокоопасными веществами;</v>
          </cell>
        </row>
        <row r="52">
          <cell r="U52" t="str">
            <v>Хф02</v>
          </cell>
          <cell r="V52" t="str">
            <v>Опасность от вдыхания паров вредных жидкостей, газов, пыли, тумана, дыма;</v>
          </cell>
        </row>
        <row r="53">
          <cell r="U53" t="str">
            <v>Хф03</v>
          </cell>
          <cell r="V53" t="str">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ell>
        </row>
        <row r="54">
          <cell r="U54" t="str">
            <v>Хф04</v>
          </cell>
          <cell r="V54" t="str">
            <v>Опасность образования токсичных паров при нагревании;</v>
          </cell>
        </row>
        <row r="55">
          <cell r="U55" t="str">
            <v>Хф05</v>
          </cell>
          <cell r="V55" t="str">
            <v>Опасность воздействия на кожные покровы смазочных масел;</v>
          </cell>
        </row>
        <row r="56">
          <cell r="U56" t="str">
            <v>Хф06</v>
          </cell>
          <cell r="V56" t="str">
            <v>Опасность воздействия на кожные покровы чистящих и обезжиривающих веществ;</v>
          </cell>
        </row>
        <row r="57">
          <cell r="U57" t="str">
            <v>Аф01</v>
          </cell>
          <cell r="V57" t="str">
            <v>Опасность воздействия пыли на глаза;</v>
          </cell>
        </row>
        <row r="58">
          <cell r="U58" t="str">
            <v>Аф02</v>
          </cell>
          <cell r="V58" t="str">
            <v>Опасность повреждения органов дыхания частицами пыли;</v>
          </cell>
        </row>
        <row r="59">
          <cell r="U59" t="str">
            <v>Аф03</v>
          </cell>
          <cell r="V59" t="str">
            <v>Опасность воздействия пыли на кожу;</v>
          </cell>
        </row>
        <row r="60">
          <cell r="U60" t="str">
            <v>Аф04</v>
          </cell>
          <cell r="V60" t="str">
            <v>Опасность, связанная с выбросом пыли;</v>
          </cell>
        </row>
        <row r="61">
          <cell r="U61" t="str">
            <v>Аф05</v>
          </cell>
          <cell r="V61" t="str">
            <v>Опасности воздействия воздушных взвесей вредных химических веществ;</v>
          </cell>
        </row>
        <row r="62">
          <cell r="U62" t="str">
            <v>Аф06</v>
          </cell>
          <cell r="V62" t="str">
            <v>Опасность воздействия на органы дыхания воздушных взвесей, содержащих смазочные масла;</v>
          </cell>
        </row>
        <row r="63">
          <cell r="U63" t="str">
            <v>Аф07</v>
          </cell>
          <cell r="V63" t="str">
            <v>Опасность воздействия на органы дыхания воздушных смесей, содержащих чистящие и обезжиривающие вещества;</v>
          </cell>
        </row>
        <row r="64">
          <cell r="U64" t="str">
            <v>Бф01</v>
          </cell>
          <cell r="V64" t="str">
            <v>Опасность из-за воздействия микроорганизмов-продуцентов, препаратов, содержащих живые клетки и споры микроорганизмов;</v>
          </cell>
        </row>
        <row r="65">
          <cell r="U65" t="str">
            <v>Бф02</v>
          </cell>
          <cell r="V65" t="str">
            <v>Опасность из-за контакта с патогенными микроорганизмами;</v>
          </cell>
        </row>
        <row r="66">
          <cell r="U66" t="str">
            <v>Бф03</v>
          </cell>
          <cell r="V66" t="str">
            <v>Опасности из-за укуса переносчиков инфекций;</v>
          </cell>
        </row>
        <row r="67">
          <cell r="U67" t="str">
            <v>Тп01</v>
          </cell>
          <cell r="V67" t="str">
            <v>Опасность, связанная с перемещением груза вручную;</v>
          </cell>
        </row>
        <row r="68">
          <cell r="U68" t="str">
            <v>Тп02</v>
          </cell>
          <cell r="V68" t="str">
            <v>Опасность от подъема тяжестей, превышающих допустимый вес;</v>
          </cell>
        </row>
        <row r="69">
          <cell r="U69" t="str">
            <v>Тп03</v>
          </cell>
          <cell r="V69" t="str">
            <v>Опасность, связанная с наклонами корпуса;</v>
          </cell>
        </row>
        <row r="70">
          <cell r="U70" t="str">
            <v>Тп04</v>
          </cell>
          <cell r="V70" t="str">
            <v>Опасность, связанная с рабочей позой;</v>
          </cell>
        </row>
        <row r="71">
          <cell r="U71" t="str">
            <v>Тп05</v>
          </cell>
          <cell r="V71" t="str">
            <v>Опасность вредных для здоровья поз, связанных с чрезмерным напряжением тела;</v>
          </cell>
        </row>
        <row r="72">
          <cell r="U72" t="str">
            <v>Тп06</v>
          </cell>
          <cell r="V72" t="str">
            <v>Опасность физических перегрузок от периодического поднятия тяжелых узлов и деталей машин;</v>
          </cell>
        </row>
        <row r="73">
          <cell r="U73" t="str">
            <v>Тп07</v>
          </cell>
          <cell r="V73" t="str">
            <v>Опасность психических нагрузок, стрессов;</v>
          </cell>
        </row>
        <row r="74">
          <cell r="U74" t="str">
            <v>Тп08</v>
          </cell>
          <cell r="V74" t="str">
            <v>Опасность перенапряжения зрительного анализатора;</v>
          </cell>
        </row>
        <row r="75">
          <cell r="U75" t="str">
            <v>Шм01</v>
          </cell>
          <cell r="V75" t="str">
            <v>Опасность повреждения мембранной перепонки уха, связанная с воздействием шума высокой интенсивности;</v>
          </cell>
        </row>
        <row r="76">
          <cell r="U76" t="str">
            <v>Шм02</v>
          </cell>
          <cell r="V76" t="str">
            <v>Опасность, связанная с возможностью не услышать звуковой сигнал об опасности;</v>
          </cell>
        </row>
        <row r="77">
          <cell r="U77" t="str">
            <v>Вб01</v>
          </cell>
          <cell r="V77" t="str">
            <v>Опасность от воздействия локальной вибрации при использовании ручных механизмов;</v>
          </cell>
        </row>
        <row r="78">
          <cell r="U78" t="str">
            <v>Вб02</v>
          </cell>
          <cell r="V78" t="str">
            <v>Опасность, связанная с воздействием общей вибрации;</v>
          </cell>
        </row>
        <row r="79">
          <cell r="U79" t="str">
            <v>Св01</v>
          </cell>
          <cell r="V79" t="str">
            <v>Опасность недостаточной освещенности в рабочей зоне;</v>
          </cell>
        </row>
        <row r="80">
          <cell r="U80" t="str">
            <v>Св02</v>
          </cell>
          <cell r="V80" t="str">
            <v>Опасность повышенной яркости света;</v>
          </cell>
        </row>
        <row r="81">
          <cell r="U81" t="str">
            <v>Св03</v>
          </cell>
          <cell r="V81" t="str">
            <v>Опасность пониженной контрастности;</v>
          </cell>
        </row>
        <row r="82">
          <cell r="U82" t="str">
            <v>Ни01</v>
          </cell>
          <cell r="V82" t="str">
            <v>Опасность, связанная с ослаблением геомагнитного поля;</v>
          </cell>
        </row>
        <row r="83">
          <cell r="U83" t="str">
            <v>Ни02</v>
          </cell>
          <cell r="V83" t="str">
            <v>Опасность, связанная с воздействием электростатического поля;</v>
          </cell>
        </row>
        <row r="84">
          <cell r="U84" t="str">
            <v>Ни03</v>
          </cell>
          <cell r="V84" t="str">
            <v>Опасность, связанная с воздействием постоянного магнитного поля;</v>
          </cell>
        </row>
        <row r="85">
          <cell r="U85" t="str">
            <v>Ни04</v>
          </cell>
          <cell r="V85" t="str">
            <v>Опасность, связанная с воздействием электрического поля промышленной частоты;</v>
          </cell>
        </row>
        <row r="86">
          <cell r="U86" t="str">
            <v>Ни05</v>
          </cell>
          <cell r="V86" t="str">
            <v>Опасность, связанная с воздействием магнитного поля промышленной частоты;</v>
          </cell>
        </row>
        <row r="87">
          <cell r="U87" t="str">
            <v>Ни06</v>
          </cell>
          <cell r="V87" t="str">
            <v>Опасность от электромагнитных излучений (в том числе промышленной частоты);</v>
          </cell>
        </row>
        <row r="88">
          <cell r="U88" t="str">
            <v>Ни07</v>
          </cell>
          <cell r="V88" t="str">
            <v>Опасность, связанная с воздействием лазерного излучения;</v>
          </cell>
        </row>
        <row r="89">
          <cell r="U89" t="str">
            <v>Ни08</v>
          </cell>
          <cell r="V89" t="str">
            <v>Опасность, связанная с воздействием ультрафиолетового излучения;</v>
          </cell>
        </row>
        <row r="90">
          <cell r="U90" t="str">
            <v>Ии01</v>
          </cell>
          <cell r="V90" t="str">
            <v>Опасность, связанная с воздействием гамма-излучения;</v>
          </cell>
        </row>
        <row r="91">
          <cell r="U91" t="str">
            <v>Ии02</v>
          </cell>
          <cell r="V91" t="str">
            <v>Опасность, связанная с воздействием рентгеновского излучения;</v>
          </cell>
        </row>
        <row r="92">
          <cell r="U92" t="str">
            <v>Ии03</v>
          </cell>
          <cell r="V92" t="str">
            <v>Опасность, связанная с воздействием альфа-, бета-излучений, электронного или ионного и нейтронного излучений;</v>
          </cell>
        </row>
        <row r="93">
          <cell r="U93" t="str">
            <v>Жв01</v>
          </cell>
          <cell r="V93" t="str">
            <v>Опасность укуса;</v>
          </cell>
        </row>
        <row r="94">
          <cell r="U94" t="str">
            <v>Жв02</v>
          </cell>
          <cell r="V94" t="str">
            <v>Опасность разрыва;</v>
          </cell>
        </row>
        <row r="95">
          <cell r="U95" t="str">
            <v>Жв03</v>
          </cell>
          <cell r="V95" t="str">
            <v>Опасность раздавливания;</v>
          </cell>
        </row>
        <row r="96">
          <cell r="U96" t="str">
            <v>Жв04</v>
          </cell>
          <cell r="V96" t="str">
            <v>Опасность заражения;</v>
          </cell>
        </row>
        <row r="97">
          <cell r="U97" t="str">
            <v>Жв05</v>
          </cell>
          <cell r="V97" t="str">
            <v>Опасность воздействия выделений;</v>
          </cell>
        </row>
        <row r="98">
          <cell r="U98" t="str">
            <v>Нс01</v>
          </cell>
          <cell r="V98" t="str">
            <v>Опасность укуса;</v>
          </cell>
        </row>
        <row r="99">
          <cell r="U99" t="str">
            <v>Нс02</v>
          </cell>
          <cell r="V99" t="str">
            <v xml:space="preserve"> Опасность попадания в организм;</v>
          </cell>
        </row>
        <row r="100">
          <cell r="U100" t="str">
            <v>Нс03</v>
          </cell>
          <cell r="V100" t="str">
            <v>Опасность инвазий гельминтов;</v>
          </cell>
        </row>
        <row r="101">
          <cell r="U101" t="str">
            <v>Рс01</v>
          </cell>
          <cell r="V101" t="str">
            <v>Опасность воздействия пыльцы, фитонцидов и других веществ, выделяемых растениями;</v>
          </cell>
        </row>
        <row r="102">
          <cell r="U102" t="str">
            <v>Рс02</v>
          </cell>
          <cell r="V102" t="str">
            <v>Опасность ожога выделяемыми растениями веществами;</v>
          </cell>
        </row>
        <row r="103">
          <cell r="U103" t="str">
            <v>Рс03</v>
          </cell>
          <cell r="V103" t="str">
            <v>Опасность пореза растениями;</v>
          </cell>
        </row>
        <row r="104">
          <cell r="U104" t="str">
            <v>Ут01</v>
          </cell>
          <cell r="V104" t="str">
            <v xml:space="preserve"> Опасность утонуть в водоеме;</v>
          </cell>
        </row>
        <row r="105">
          <cell r="U105" t="str">
            <v>Ут02</v>
          </cell>
          <cell r="V105" t="str">
            <v>Опасность утонуть в технологической емкости;</v>
          </cell>
        </row>
        <row r="106">
          <cell r="U106" t="str">
            <v>Ут03</v>
          </cell>
          <cell r="V106" t="str">
            <v>Опасность утонуть в момент затопления шахты;</v>
          </cell>
        </row>
        <row r="107">
          <cell r="U107" t="str">
            <v>Рм01</v>
          </cell>
          <cell r="V107" t="str">
            <v>Опасности выполнения электромонтажных работ на столбах, опорах высоковольтных передач;</v>
          </cell>
        </row>
        <row r="108">
          <cell r="U108" t="str">
            <v>Рм02</v>
          </cell>
          <cell r="V108" t="str">
            <v>Опасность при выполнении альпинистских работ;</v>
          </cell>
        </row>
        <row r="109">
          <cell r="U109" t="str">
            <v>Рм03</v>
          </cell>
          <cell r="V109" t="str">
            <v>Опасность выполнения кровельных работ на крышах, имеющих большой угол наклона рабочей поверхности;</v>
          </cell>
        </row>
        <row r="110">
          <cell r="U110" t="str">
            <v>Рм04</v>
          </cell>
          <cell r="V110" t="str">
            <v>Опасность, связанная с выполнением работ на значительной глубине;</v>
          </cell>
        </row>
        <row r="111">
          <cell r="U111" t="str">
            <v>Рм05</v>
          </cell>
          <cell r="V111" t="str">
            <v>Опасность, связанная с выполнением работ под землей;</v>
          </cell>
        </row>
        <row r="112">
          <cell r="U112" t="str">
            <v>Рм06</v>
          </cell>
          <cell r="V112" t="str">
            <v>Опасность, связанная с выполнением работ в туннелях;</v>
          </cell>
        </row>
        <row r="113">
          <cell r="U113" t="str">
            <v>Рм07</v>
          </cell>
          <cell r="V113" t="str">
            <v>Опасность выполнения водолазных работ;</v>
          </cell>
        </row>
        <row r="114">
          <cell r="U114" t="str">
            <v>Ор01</v>
          </cell>
          <cell r="V114" t="str">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ell>
        </row>
        <row r="115">
          <cell r="U115" t="str">
            <v>Ор02</v>
          </cell>
          <cell r="V115" t="str">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ell>
        </row>
        <row r="116">
          <cell r="U116" t="str">
            <v>Ор03</v>
          </cell>
          <cell r="V116" t="str">
            <v xml:space="preserve"> Опасность, связанная с отсутствием на рабочем месте перечня возможных аварий;</v>
          </cell>
        </row>
        <row r="117">
          <cell r="U117" t="str">
            <v>Ор04</v>
          </cell>
          <cell r="V117" t="str">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ell>
        </row>
        <row r="118">
          <cell r="U118" t="str">
            <v>Ор05</v>
          </cell>
          <cell r="V118" t="str">
            <v>Опасность, связанная с отсутствием информации (схемы, знаков, разметки) о направлении эвакуации в случае возникновения аварии;</v>
          </cell>
        </row>
        <row r="119">
          <cell r="U119" t="str">
            <v>Ор06</v>
          </cell>
          <cell r="V119" t="str">
            <v>Опасность, связанная с допуском работников, не прошедших подготовку по охране труда;</v>
          </cell>
        </row>
        <row r="120">
          <cell r="U120" t="str">
            <v>Пж01</v>
          </cell>
          <cell r="V120" t="str">
            <v xml:space="preserve"> Опасность от вдыхания дыма, паров вредных газов и пыли при пожаре;</v>
          </cell>
        </row>
        <row r="121">
          <cell r="U121" t="str">
            <v>Пж02</v>
          </cell>
          <cell r="V121" t="str">
            <v xml:space="preserve"> Опасность воспламенения;</v>
          </cell>
        </row>
        <row r="122">
          <cell r="U122" t="str">
            <v>Пж03</v>
          </cell>
          <cell r="V122" t="str">
            <v xml:space="preserve"> Опасность воздействия открытого пламени;</v>
          </cell>
        </row>
        <row r="123">
          <cell r="U123" t="str">
            <v>Пж04</v>
          </cell>
          <cell r="V123" t="str">
            <v xml:space="preserve"> Опасность воздействия повышенной температуры окружающей среды;</v>
          </cell>
        </row>
        <row r="124">
          <cell r="U124" t="str">
            <v>Пж05</v>
          </cell>
          <cell r="V124" t="str">
            <v>Опасность воздействия пониженной концентрации кислорода в воздухе;</v>
          </cell>
        </row>
        <row r="125">
          <cell r="U125" t="str">
            <v>Пж06</v>
          </cell>
          <cell r="V125" t="str">
            <v>Опасность воздействия огнетушащих веществ;</v>
          </cell>
        </row>
        <row r="126">
          <cell r="U126" t="str">
            <v>Пж07</v>
          </cell>
          <cell r="V126" t="str">
            <v>Опасность воздействия осколков частей разрушившихся зданий, сооружений, строений;</v>
          </cell>
        </row>
        <row r="127">
          <cell r="U127" t="str">
            <v>Об01</v>
          </cell>
          <cell r="V127" t="str">
            <v>Опасность обрушения подземных конструкций;</v>
          </cell>
        </row>
        <row r="128">
          <cell r="U128" t="str">
            <v>Об02</v>
          </cell>
          <cell r="V128" t="str">
            <v>Опасность обрушения наземных конструкций;</v>
          </cell>
        </row>
        <row r="129">
          <cell r="U129" t="str">
            <v>Тр01</v>
          </cell>
          <cell r="V129" t="str">
            <v>Опасность наезда на человека;</v>
          </cell>
        </row>
        <row r="130">
          <cell r="U130" t="str">
            <v>Тр02</v>
          </cell>
          <cell r="V130" t="str">
            <v>Опасность падения с транспортного средства;</v>
          </cell>
        </row>
        <row r="131">
          <cell r="U131" t="str">
            <v>Тр03</v>
          </cell>
          <cell r="V131" t="str">
            <v>Опасность раздавливания человека, находящегося между двумя сближающимися транспортными средствами;</v>
          </cell>
        </row>
        <row r="132">
          <cell r="U132" t="str">
            <v>Тр04</v>
          </cell>
          <cell r="V132" t="str">
            <v>Опасность опрокидывания транспортного средства при нарушении способов установки и строповки грузов;</v>
          </cell>
        </row>
        <row r="133">
          <cell r="U133" t="str">
            <v>Тр05</v>
          </cell>
          <cell r="V133" t="str">
            <v>Опасность от груза, перемещающегося во время движения транспортного средства, из-за несоблюдения правил его укладки и крепления;</v>
          </cell>
        </row>
        <row r="134">
          <cell r="U134" t="str">
            <v>Тр06</v>
          </cell>
          <cell r="V134" t="str">
            <v>Опасность травмирования в результате дорожно-транспортного происшествия;</v>
          </cell>
        </row>
        <row r="135">
          <cell r="U135" t="str">
            <v>Тр07</v>
          </cell>
          <cell r="V135" t="str">
            <v>Опасность опрокидывания транспортного средства при проведении работ;</v>
          </cell>
        </row>
        <row r="136">
          <cell r="U136" t="str">
            <v>Дп01</v>
          </cell>
          <cell r="V136" t="str">
            <v>Опасность, связанная с дегустацией отравленной пищи;</v>
          </cell>
        </row>
        <row r="137">
          <cell r="U137" t="str">
            <v>Нл01</v>
          </cell>
          <cell r="V137" t="str">
            <v>Опасность насилия от враждебно настроенных работников;</v>
          </cell>
        </row>
        <row r="138">
          <cell r="U138" t="str">
            <v>Нл02</v>
          </cell>
          <cell r="V138" t="str">
            <v>Опасность насилия от третьих лиц;</v>
          </cell>
        </row>
        <row r="139">
          <cell r="U139" t="str">
            <v>Вз01</v>
          </cell>
          <cell r="V139" t="str">
            <v>Опасность самовозгорания горючих веществ;</v>
          </cell>
        </row>
        <row r="140">
          <cell r="U140" t="str">
            <v>Вз02</v>
          </cell>
          <cell r="V140" t="str">
            <v xml:space="preserve"> Опасность возникновения взрыва, в том числе происшедшего вследствие пожара;</v>
          </cell>
        </row>
        <row r="141">
          <cell r="U141" t="str">
            <v>Вз03</v>
          </cell>
          <cell r="V141" t="str">
            <v xml:space="preserve"> Опасность воздействия ударной волны;</v>
          </cell>
        </row>
        <row r="142">
          <cell r="U142" t="str">
            <v>Вз04</v>
          </cell>
          <cell r="V142" t="str">
            <v xml:space="preserve"> Опасность воздействия высокого давления при взрыве;</v>
          </cell>
        </row>
        <row r="143">
          <cell r="U143" t="str">
            <v>Вз05</v>
          </cell>
          <cell r="V143" t="str">
            <v xml:space="preserve"> Опасность ожога при взрыве;</v>
          </cell>
        </row>
        <row r="144">
          <cell r="U144" t="str">
            <v>Вз06</v>
          </cell>
          <cell r="V144" t="str">
            <v>Опасность обрушения горных пород при взрыве;</v>
          </cell>
        </row>
        <row r="145">
          <cell r="U145" t="str">
            <v>Сз01</v>
          </cell>
          <cell r="V145" t="str">
            <v xml:space="preserve"> Опасность, связанная с несоответствием средств индивидуальной защиты анатомическим особенностям человека;</v>
          </cell>
        </row>
        <row r="146">
          <cell r="U146" t="str">
            <v>Сз02</v>
          </cell>
          <cell r="V146" t="str">
            <v xml:space="preserve"> Опасность, связанная со скованностью, вызванной применением средств индивидуальной защиты;</v>
          </cell>
        </row>
        <row r="147">
          <cell r="U147" t="str">
            <v>Сз03</v>
          </cell>
          <cell r="V147" t="str">
            <v xml:space="preserve"> Опасность отравления.</v>
          </cell>
        </row>
      </sheetData>
      <sheetData sheetId="4"/>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6"/>
  <sheetViews>
    <sheetView view="pageBreakPreview" topLeftCell="A4" zoomScale="60" zoomScaleNormal="80" workbookViewId="0">
      <selection activeCell="B9" sqref="B9"/>
    </sheetView>
  </sheetViews>
  <sheetFormatPr defaultColWidth="9.140625" defaultRowHeight="21" x14ac:dyDescent="0.25"/>
  <cols>
    <col min="1" max="1" width="7.42578125" style="16" customWidth="1"/>
    <col min="2" max="2" width="159.7109375" style="18" customWidth="1"/>
    <col min="3" max="3" width="77.5703125" style="18" hidden="1" customWidth="1"/>
    <col min="4" max="4" width="12.7109375" style="18" hidden="1" customWidth="1"/>
    <col min="5" max="5" width="20.85546875" style="19" customWidth="1"/>
    <col min="6" max="6" width="11.5703125" style="19" customWidth="1"/>
    <col min="7" max="7" width="39.85546875" style="19" customWidth="1"/>
    <col min="8" max="8" width="33.28515625" style="19" customWidth="1"/>
    <col min="9" max="9" width="32.140625" style="19" customWidth="1"/>
    <col min="10" max="10" width="31"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ht="21.75" hidden="1" thickBot="1" x14ac:dyDescent="0.3">
      <c r="A1" s="1"/>
      <c r="B1" s="2"/>
      <c r="C1" s="2"/>
      <c r="D1" s="2"/>
      <c r="E1" s="2"/>
      <c r="F1" s="2"/>
      <c r="G1" s="2"/>
      <c r="H1" s="2"/>
      <c r="I1" s="2"/>
      <c r="J1" s="2"/>
      <c r="K1" s="3"/>
      <c r="L1" s="3"/>
      <c r="M1" s="3"/>
      <c r="N1" s="3"/>
      <c r="O1" s="3"/>
      <c r="P1" s="3"/>
      <c r="Q1" s="3"/>
      <c r="R1" s="4"/>
      <c r="S1" s="5"/>
      <c r="T1" s="6"/>
    </row>
    <row r="2" spans="1:20" s="7" customFormat="1" ht="21.75" hidden="1" thickBot="1" x14ac:dyDescent="0.3">
      <c r="A2" s="8"/>
      <c r="B2" s="9"/>
      <c r="C2" s="9"/>
      <c r="D2" s="9"/>
      <c r="E2" s="9"/>
      <c r="F2" s="9"/>
      <c r="G2" s="9"/>
      <c r="H2" s="9"/>
      <c r="I2" s="9"/>
      <c r="J2" s="9"/>
      <c r="K2" s="10"/>
      <c r="L2" s="10"/>
      <c r="M2" s="10"/>
      <c r="N2" s="10"/>
      <c r="O2" s="10"/>
      <c r="P2" s="10"/>
      <c r="Q2" s="10"/>
      <c r="R2" s="11"/>
      <c r="S2" s="5"/>
      <c r="T2" s="6"/>
    </row>
    <row r="3" spans="1:20" s="7" customFormat="1" ht="21.75" hidden="1"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341.25" customHeight="1" x14ac:dyDescent="0.25">
      <c r="A7" s="16">
        <v>1</v>
      </c>
      <c r="B7" s="17" t="s">
        <v>17</v>
      </c>
      <c r="C7" s="18" t="s">
        <v>18</v>
      </c>
      <c r="E7" s="19" t="s">
        <v>19</v>
      </c>
      <c r="F7" s="19" t="s">
        <v>20</v>
      </c>
      <c r="G7" s="19" t="str">
        <f>IF(F7="","",VLOOKUP(F7,[34]списки!$U$2:$V$147,2,))</f>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
      <c r="H7" s="19" t="s">
        <v>21</v>
      </c>
      <c r="I7" s="19" t="str">
        <f>IF(F7="","",VLOOKUP(Q7,[34]списки!$O$2:$P$8,2))</f>
        <v>Небольшой риск, меры не требуются</v>
      </c>
      <c r="J7" s="19" t="s">
        <v>22</v>
      </c>
      <c r="K7" s="20">
        <v>1</v>
      </c>
      <c r="L7" s="21">
        <v>1</v>
      </c>
      <c r="M7" s="20">
        <v>6</v>
      </c>
      <c r="N7" s="21">
        <v>6</v>
      </c>
      <c r="O7" s="20">
        <v>3</v>
      </c>
      <c r="P7" s="21">
        <v>3</v>
      </c>
      <c r="Q7" s="22">
        <v>18</v>
      </c>
      <c r="R7" s="23">
        <v>18</v>
      </c>
    </row>
    <row r="8" spans="1:20" ht="210" customHeight="1" x14ac:dyDescent="0.25">
      <c r="A8" s="16">
        <v>2</v>
      </c>
      <c r="B8" s="17" t="s">
        <v>23</v>
      </c>
      <c r="C8" s="18" t="s">
        <v>24</v>
      </c>
      <c r="E8" s="19" t="s">
        <v>25</v>
      </c>
      <c r="F8" s="19" t="s">
        <v>26</v>
      </c>
      <c r="G8" s="19" t="str">
        <f>IF(F8="","",VLOOKUP(F8,[34]списки!$U$2:$V$147,2,))</f>
        <v>Опасность падения с высоты, в том числе из-за отсутствия ограждения, из-за обрыва троса, в котлован, в шахту при подъеме или спуске при нештатной ситуации;</v>
      </c>
      <c r="H8" s="19" t="s">
        <v>27</v>
      </c>
      <c r="I8" s="19" t="str">
        <f>IF(F8="","",VLOOKUP(Q8,[34]списки!$O$2:$P$8,2))</f>
        <v xml:space="preserve">Возможный риск, необходимо уделить внимание </v>
      </c>
      <c r="J8" s="19" t="s">
        <v>28</v>
      </c>
      <c r="K8" s="20">
        <v>0.5</v>
      </c>
      <c r="L8" s="21">
        <v>0.2</v>
      </c>
      <c r="M8" s="20">
        <v>6</v>
      </c>
      <c r="N8" s="21">
        <v>6</v>
      </c>
      <c r="O8" s="20">
        <v>15</v>
      </c>
      <c r="P8" s="21">
        <v>15</v>
      </c>
      <c r="Q8" s="22">
        <v>45</v>
      </c>
      <c r="R8" s="23">
        <v>18.000000000000004</v>
      </c>
    </row>
    <row r="9" spans="1:20" ht="210" customHeight="1" x14ac:dyDescent="0.25">
      <c r="A9" s="16">
        <v>3</v>
      </c>
      <c r="B9" s="17" t="s">
        <v>29</v>
      </c>
      <c r="C9" s="18" t="s">
        <v>30</v>
      </c>
      <c r="E9" s="19" t="s">
        <v>31</v>
      </c>
      <c r="F9" s="19" t="s">
        <v>32</v>
      </c>
      <c r="G9" s="19" t="str">
        <f>IF(F9="","",VLOOKUP(F9,[34]списки!$U$2:$V$147,2,))</f>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
      <c r="H9" s="19" t="s">
        <v>33</v>
      </c>
      <c r="I9" s="19" t="str">
        <f>IF(F9="","",VLOOKUP(Q9,[34]списки!$O$2:$P$8,2))</f>
        <v xml:space="preserve">Возможный риск, необходимо уделить внимание </v>
      </c>
      <c r="J9" s="19" t="s">
        <v>34</v>
      </c>
      <c r="K9" s="20">
        <v>3</v>
      </c>
      <c r="L9" s="21">
        <v>1</v>
      </c>
      <c r="M9" s="20">
        <v>6</v>
      </c>
      <c r="N9" s="21">
        <v>6</v>
      </c>
      <c r="O9" s="20">
        <v>3</v>
      </c>
      <c r="P9" s="21">
        <v>3</v>
      </c>
      <c r="Q9" s="22">
        <v>54</v>
      </c>
      <c r="R9" s="23">
        <v>18</v>
      </c>
    </row>
    <row r="10" spans="1:20" ht="210" customHeight="1" x14ac:dyDescent="0.25">
      <c r="A10" s="16">
        <v>4</v>
      </c>
      <c r="B10" s="17" t="s">
        <v>35</v>
      </c>
      <c r="C10" s="18" t="s">
        <v>36</v>
      </c>
      <c r="E10" s="19" t="s">
        <v>37</v>
      </c>
      <c r="F10" s="19" t="s">
        <v>38</v>
      </c>
      <c r="G10" s="19" t="str">
        <f>IF(F10="","",VLOOKUP(F10,[34]списки!$U$2:$V$147,2,))</f>
        <v>Опасность падения из-за внезапного появления на пути следования большого перепада высот;</v>
      </c>
      <c r="H10" s="19" t="s">
        <v>39</v>
      </c>
      <c r="I10" s="19" t="str">
        <f>IF(F10="","",VLOOKUP(Q10,[34]списки!$O$2:$P$8,2))</f>
        <v xml:space="preserve">Возможный риск, необходимо уделить внимание </v>
      </c>
      <c r="J10" s="19" t="s">
        <v>28</v>
      </c>
      <c r="K10" s="20">
        <v>0.5</v>
      </c>
      <c r="L10" s="21">
        <v>0.2</v>
      </c>
      <c r="M10" s="20">
        <v>6</v>
      </c>
      <c r="N10" s="21">
        <v>6</v>
      </c>
      <c r="O10" s="20">
        <v>15</v>
      </c>
      <c r="P10" s="21">
        <v>15</v>
      </c>
      <c r="Q10" s="22">
        <v>45</v>
      </c>
      <c r="R10" s="23">
        <v>18.000000000000004</v>
      </c>
    </row>
    <row r="11" spans="1:20" ht="210" customHeight="1" x14ac:dyDescent="0.25">
      <c r="A11" s="16">
        <v>5</v>
      </c>
      <c r="B11" s="17" t="s">
        <v>40</v>
      </c>
      <c r="C11" s="18" t="s">
        <v>41</v>
      </c>
      <c r="E11" s="19" t="s">
        <v>42</v>
      </c>
      <c r="F11" s="19" t="s">
        <v>43</v>
      </c>
      <c r="G11" s="19" t="str">
        <f>IF(F11="","",VLOOKUP(F11,[34]списки!$U$2:$V$147,2,))</f>
        <v>Опасность удара;</v>
      </c>
      <c r="H11" s="19" t="s">
        <v>44</v>
      </c>
      <c r="I11" s="19" t="str">
        <f>IF(F11="","",VLOOKUP(Q11,[34]списки!$O$2:$P$8,2))</f>
        <v xml:space="preserve">Возможный риск, необходимо уделить внимание </v>
      </c>
      <c r="J11" s="19" t="s">
        <v>45</v>
      </c>
      <c r="K11" s="20">
        <v>1</v>
      </c>
      <c r="L11" s="21">
        <v>0.5</v>
      </c>
      <c r="M11" s="20">
        <v>6</v>
      </c>
      <c r="N11" s="21">
        <v>6</v>
      </c>
      <c r="O11" s="20">
        <v>7</v>
      </c>
      <c r="P11" s="21">
        <v>7</v>
      </c>
      <c r="Q11" s="22">
        <v>42</v>
      </c>
      <c r="R11" s="23">
        <v>21</v>
      </c>
    </row>
    <row r="12" spans="1:20" ht="210" customHeight="1" x14ac:dyDescent="0.25">
      <c r="A12" s="16">
        <v>6</v>
      </c>
      <c r="B12" s="17" t="s">
        <v>46</v>
      </c>
      <c r="C12" s="18" t="s">
        <v>47</v>
      </c>
      <c r="E12" s="19" t="s">
        <v>48</v>
      </c>
      <c r="F12" s="19" t="s">
        <v>49</v>
      </c>
      <c r="G12" s="19" t="str">
        <f>IF(F12="","",VLOOKUP(F12,[34]списки!$U$2:$V$147,2,))</f>
        <v>Опасность быть уколотым или проткнутым в результате воздействия движущихся колющих частей механизмов, машин;</v>
      </c>
      <c r="H12" s="19" t="s">
        <v>50</v>
      </c>
      <c r="I12" s="19" t="str">
        <f>IF(F12="","",VLOOKUP(Q12,[34]списки!$O$2:$P$8,2))</f>
        <v xml:space="preserve">Возможный риск, необходимо уделить внимание </v>
      </c>
      <c r="J12" s="19" t="s">
        <v>51</v>
      </c>
      <c r="K12" s="20">
        <v>1</v>
      </c>
      <c r="L12" s="21">
        <v>0.5</v>
      </c>
      <c r="M12" s="20">
        <v>6</v>
      </c>
      <c r="N12" s="21">
        <v>6</v>
      </c>
      <c r="O12" s="20">
        <v>7</v>
      </c>
      <c r="P12" s="21">
        <v>7</v>
      </c>
      <c r="Q12" s="22">
        <v>42</v>
      </c>
      <c r="R12" s="23">
        <v>21</v>
      </c>
    </row>
    <row r="13" spans="1:20" ht="210" customHeight="1" x14ac:dyDescent="0.25">
      <c r="A13" s="16">
        <v>7</v>
      </c>
      <c r="B13" s="27" t="s">
        <v>52</v>
      </c>
      <c r="C13" s="18" t="s">
        <v>53</v>
      </c>
      <c r="E13" s="19" t="s">
        <v>54</v>
      </c>
      <c r="F13" s="19" t="s">
        <v>55</v>
      </c>
      <c r="G13" s="19" t="str">
        <f>IF(F13="","",VLOOKUP(F13,[34]списки!$U$2:$V$147,2,))</f>
        <v>Опасность запутаться, в том числе в растянутых по полу сварочных проводах, тросах, нитях;</v>
      </c>
      <c r="H13" s="19" t="s">
        <v>56</v>
      </c>
      <c r="I13" s="19" t="str">
        <f>IF(F13="","",VLOOKUP(Q13,[34]списки!$O$2:$P$8,2))</f>
        <v xml:space="preserve">Возможный риск, необходимо уделить внимание </v>
      </c>
      <c r="J13" s="19" t="s">
        <v>57</v>
      </c>
      <c r="K13" s="20">
        <v>1</v>
      </c>
      <c r="L13" s="21">
        <v>0.5</v>
      </c>
      <c r="M13" s="20">
        <v>6</v>
      </c>
      <c r="N13" s="21">
        <v>6</v>
      </c>
      <c r="O13" s="20">
        <v>7</v>
      </c>
      <c r="P13" s="21">
        <v>7</v>
      </c>
      <c r="Q13" s="22">
        <v>42</v>
      </c>
      <c r="R13" s="23">
        <v>21</v>
      </c>
    </row>
    <row r="14" spans="1:20" ht="210" customHeight="1" x14ac:dyDescent="0.25">
      <c r="A14" s="16">
        <v>8</v>
      </c>
      <c r="B14" s="17" t="s">
        <v>58</v>
      </c>
      <c r="C14" s="18" t="s">
        <v>59</v>
      </c>
      <c r="E14" s="19" t="s">
        <v>60</v>
      </c>
      <c r="F14" s="19" t="s">
        <v>61</v>
      </c>
      <c r="G14" s="19" t="str">
        <f>IF(F14="","",VLOOKUP(F14,[34]списки!$U$2:$V$147,2,))</f>
        <v>Опасность затягивания или попадания в ловушку;</v>
      </c>
      <c r="H14" s="19" t="s">
        <v>62</v>
      </c>
      <c r="I14" s="19" t="str">
        <f>IF(F14="","",VLOOKUP(Q14,[34]списки!$O$2:$P$8,2))</f>
        <v xml:space="preserve">Возможный риск, необходимо уделить внимание </v>
      </c>
      <c r="J14" s="19" t="s">
        <v>51</v>
      </c>
      <c r="K14" s="20">
        <v>0.5</v>
      </c>
      <c r="L14" s="21">
        <v>0.2</v>
      </c>
      <c r="M14" s="20">
        <v>6</v>
      </c>
      <c r="N14" s="21">
        <v>6</v>
      </c>
      <c r="O14" s="20">
        <v>15</v>
      </c>
      <c r="P14" s="21">
        <v>15</v>
      </c>
      <c r="Q14" s="22">
        <v>45</v>
      </c>
      <c r="R14" s="23">
        <v>18.000000000000004</v>
      </c>
    </row>
    <row r="15" spans="1:20" ht="210" customHeight="1" x14ac:dyDescent="0.25">
      <c r="A15" s="16">
        <v>9</v>
      </c>
      <c r="B15" s="17" t="s">
        <v>63</v>
      </c>
      <c r="C15" s="18" t="s">
        <v>64</v>
      </c>
      <c r="E15" s="19" t="s">
        <v>65</v>
      </c>
      <c r="F15" s="19" t="s">
        <v>66</v>
      </c>
      <c r="G15" s="19" t="str">
        <f>IF(F15="","",VLOOKUP(F15,[34]списки!$U$2:$V$147,2,))</f>
        <v>Опасность затягивания в подвижные части машин и механизмов;</v>
      </c>
      <c r="H15" s="19" t="s">
        <v>67</v>
      </c>
      <c r="I15" s="19" t="str">
        <f>IF(F15="","",VLOOKUP(Q15,[34]списки!$O$2:$P$8,2))</f>
        <v xml:space="preserve">Возможный риск, необходимо уделить внимание </v>
      </c>
      <c r="J15" s="19" t="s">
        <v>51</v>
      </c>
      <c r="K15" s="20">
        <v>0.5</v>
      </c>
      <c r="L15" s="21">
        <v>0.2</v>
      </c>
      <c r="M15" s="20">
        <v>6</v>
      </c>
      <c r="N15" s="21">
        <v>6</v>
      </c>
      <c r="O15" s="20">
        <v>15</v>
      </c>
      <c r="P15" s="21">
        <v>15</v>
      </c>
      <c r="Q15" s="22">
        <v>45</v>
      </c>
      <c r="R15" s="23">
        <v>18.000000000000004</v>
      </c>
    </row>
    <row r="16" spans="1:20" ht="210" customHeight="1" x14ac:dyDescent="0.25">
      <c r="A16" s="16">
        <v>10</v>
      </c>
      <c r="B16" s="17" t="s">
        <v>68</v>
      </c>
      <c r="C16" s="18" t="s">
        <v>69</v>
      </c>
      <c r="E16" s="19" t="s">
        <v>65</v>
      </c>
      <c r="F16" s="19" t="s">
        <v>70</v>
      </c>
      <c r="G16" s="19" t="str">
        <f>IF(F16="","",VLOOKUP(F16,[34]списки!$U$2:$V$147,2,))</f>
        <v>Опасность наматывания волос, частей одежды, средств индивидуальной защиты;</v>
      </c>
      <c r="H16" s="19" t="s">
        <v>71</v>
      </c>
      <c r="I16" s="19" t="str">
        <f>IF(F16="","",VLOOKUP(Q16,[34]списки!$O$2:$P$8,2))</f>
        <v xml:space="preserve">Возможный риск, необходимо уделить внимание </v>
      </c>
      <c r="J16" s="19" t="s">
        <v>72</v>
      </c>
      <c r="K16" s="20">
        <v>0.5</v>
      </c>
      <c r="L16" s="21">
        <v>0.2</v>
      </c>
      <c r="M16" s="20">
        <v>6</v>
      </c>
      <c r="N16" s="21">
        <v>6</v>
      </c>
      <c r="O16" s="20">
        <v>15</v>
      </c>
      <c r="P16" s="21">
        <v>15</v>
      </c>
      <c r="Q16" s="22">
        <v>45</v>
      </c>
      <c r="R16" s="23">
        <v>18.000000000000004</v>
      </c>
    </row>
    <row r="17" spans="1:18" ht="210" customHeight="1" x14ac:dyDescent="0.25">
      <c r="A17" s="16">
        <v>11</v>
      </c>
      <c r="B17" s="17" t="s">
        <v>73</v>
      </c>
      <c r="C17" s="18" t="s">
        <v>74</v>
      </c>
      <c r="E17" s="19" t="s">
        <v>75</v>
      </c>
      <c r="F17" s="19" t="s">
        <v>76</v>
      </c>
      <c r="G17" s="19" t="str">
        <f>IF(F17="","",VLOOKUP(F17,[34]списки!$U$2:$V$147,2,))</f>
        <v>Опасность воздействия жидкости под давлением при выбросе (прорыве);</v>
      </c>
      <c r="H17" s="19" t="s">
        <v>77</v>
      </c>
      <c r="I17" s="19" t="str">
        <f>IF(F17="","",VLOOKUP(Q17,[34]списки!$O$2:$P$8,2))</f>
        <v xml:space="preserve">Возможный риск, необходимо уделить внимание </v>
      </c>
      <c r="J17" s="19" t="s">
        <v>78</v>
      </c>
      <c r="K17" s="20">
        <v>0.5</v>
      </c>
      <c r="L17" s="21">
        <v>0.2</v>
      </c>
      <c r="M17" s="20">
        <v>6</v>
      </c>
      <c r="N17" s="21">
        <v>6</v>
      </c>
      <c r="O17" s="20">
        <v>15</v>
      </c>
      <c r="P17" s="21">
        <v>15</v>
      </c>
      <c r="Q17" s="22">
        <v>45</v>
      </c>
      <c r="R17" s="23">
        <v>18.000000000000004</v>
      </c>
    </row>
    <row r="18" spans="1:18" ht="210" customHeight="1" x14ac:dyDescent="0.25">
      <c r="A18" s="16">
        <v>12</v>
      </c>
      <c r="B18" s="17" t="s">
        <v>79</v>
      </c>
      <c r="C18" s="18" t="s">
        <v>80</v>
      </c>
      <c r="E18" s="19" t="s">
        <v>81</v>
      </c>
      <c r="F18" s="19" t="s">
        <v>82</v>
      </c>
      <c r="G18" s="19" t="str">
        <f>IF(F18="","",VLOOKUP(F18,[34]списки!$U$2:$V$147,2,))</f>
        <v>Опасность воздействия газа под давлением при выбросе (прорыве);</v>
      </c>
      <c r="H18" s="19" t="s">
        <v>83</v>
      </c>
      <c r="I18" s="19" t="str">
        <f>IF(F18="","",VLOOKUP(Q18,[34]списки!$O$2:$P$8,2))</f>
        <v xml:space="preserve">Возможный риск, необходимо уделить внимание </v>
      </c>
      <c r="J18" s="19" t="s">
        <v>78</v>
      </c>
      <c r="K18" s="20">
        <v>0.2</v>
      </c>
      <c r="L18" s="21">
        <v>0.1</v>
      </c>
      <c r="M18" s="20">
        <v>6</v>
      </c>
      <c r="N18" s="21">
        <v>6</v>
      </c>
      <c r="O18" s="20">
        <v>40</v>
      </c>
      <c r="P18" s="21">
        <v>40</v>
      </c>
      <c r="Q18" s="22">
        <v>48.000000000000007</v>
      </c>
      <c r="R18" s="23">
        <v>24.000000000000004</v>
      </c>
    </row>
    <row r="19" spans="1:18" ht="210" customHeight="1" x14ac:dyDescent="0.25">
      <c r="A19" s="16">
        <v>13</v>
      </c>
      <c r="B19" s="17" t="s">
        <v>84</v>
      </c>
      <c r="C19" s="18" t="s">
        <v>85</v>
      </c>
      <c r="E19" s="19" t="s">
        <v>86</v>
      </c>
      <c r="F19" s="19" t="s">
        <v>87</v>
      </c>
      <c r="G19" s="19" t="str">
        <f>IF(F19="","",VLOOKUP(F19,[34]списки!$U$2:$V$147,2,))</f>
        <v>Опасность воздействия механического упругого элемента;</v>
      </c>
      <c r="H19" s="19" t="s">
        <v>88</v>
      </c>
      <c r="I19" s="19" t="str">
        <f>IF(F19="","",VLOOKUP(Q19,[34]списки!$O$2:$P$8,2))</f>
        <v xml:space="preserve">Возможный риск, необходимо уделить внимание </v>
      </c>
      <c r="J19" s="19" t="s">
        <v>45</v>
      </c>
      <c r="K19" s="20">
        <v>1</v>
      </c>
      <c r="L19" s="21">
        <v>0.5</v>
      </c>
      <c r="M19" s="20">
        <v>6</v>
      </c>
      <c r="N19" s="21">
        <v>6</v>
      </c>
      <c r="O19" s="20">
        <v>7</v>
      </c>
      <c r="P19" s="21">
        <v>7</v>
      </c>
      <c r="Q19" s="22">
        <v>42</v>
      </c>
      <c r="R19" s="23">
        <v>21</v>
      </c>
    </row>
    <row r="20" spans="1:18" ht="210" customHeight="1" x14ac:dyDescent="0.25">
      <c r="A20" s="16">
        <v>14</v>
      </c>
      <c r="B20" s="17" t="s">
        <v>89</v>
      </c>
      <c r="C20" s="18" t="s">
        <v>90</v>
      </c>
      <c r="E20" s="19" t="s">
        <v>91</v>
      </c>
      <c r="F20" s="19" t="s">
        <v>92</v>
      </c>
      <c r="G20" s="19" t="str">
        <f>IF(F20="","",VLOOKUP(F20,[34]списки!$U$2:$V$147,2,))</f>
        <v>Опасность травмирования от трения или абразивного воздействия при соприкосновении;</v>
      </c>
      <c r="H20" s="19" t="s">
        <v>93</v>
      </c>
      <c r="I20" s="19" t="str">
        <f>IF(F20="","",VLOOKUP(Q20,[34]списки!$O$2:$P$8,2))</f>
        <v xml:space="preserve">Возможный риск, необходимо уделить внимание </v>
      </c>
      <c r="J20" s="19" t="s">
        <v>94</v>
      </c>
      <c r="K20" s="20">
        <v>3</v>
      </c>
      <c r="L20" s="21">
        <v>1</v>
      </c>
      <c r="M20" s="20">
        <v>6</v>
      </c>
      <c r="N20" s="21">
        <v>6</v>
      </c>
      <c r="O20" s="20">
        <v>3</v>
      </c>
      <c r="P20" s="21">
        <v>3</v>
      </c>
      <c r="Q20" s="22">
        <v>54</v>
      </c>
      <c r="R20" s="23">
        <v>18</v>
      </c>
    </row>
    <row r="21" spans="1:18" ht="210" customHeight="1" x14ac:dyDescent="0.25">
      <c r="A21" s="16">
        <v>15</v>
      </c>
      <c r="B21" s="17" t="s">
        <v>95</v>
      </c>
      <c r="C21" s="18" t="s">
        <v>96</v>
      </c>
      <c r="E21" s="19" t="s">
        <v>97</v>
      </c>
      <c r="F21" s="19" t="s">
        <v>98</v>
      </c>
      <c r="G21" s="19" t="str">
        <f>IF(F21="","",VLOOKUP(F21,[34]списки!$U$2:$V$147,2,))</f>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
      <c r="H21" s="19" t="s">
        <v>99</v>
      </c>
      <c r="I21" s="19" t="str">
        <f>IF(F21="","",VLOOKUP(Q21,[34]списки!$O$2:$P$8,2))</f>
        <v xml:space="preserve">Возможный риск, необходимо уделить внимание </v>
      </c>
      <c r="J21" s="19" t="s">
        <v>100</v>
      </c>
      <c r="K21" s="20">
        <v>0.5</v>
      </c>
      <c r="L21" s="21">
        <v>0.2</v>
      </c>
      <c r="M21" s="20">
        <v>6</v>
      </c>
      <c r="N21" s="21">
        <v>6</v>
      </c>
      <c r="O21" s="20">
        <v>15</v>
      </c>
      <c r="P21" s="21">
        <v>15</v>
      </c>
      <c r="Q21" s="22">
        <v>45</v>
      </c>
      <c r="R21" s="23">
        <v>18.000000000000004</v>
      </c>
    </row>
    <row r="22" spans="1:18" ht="210" customHeight="1" x14ac:dyDescent="0.25">
      <c r="A22" s="16">
        <v>16</v>
      </c>
      <c r="B22" s="17" t="s">
        <v>101</v>
      </c>
      <c r="C22" s="18" t="s">
        <v>102</v>
      </c>
      <c r="E22" s="19" t="s">
        <v>103</v>
      </c>
      <c r="F22" s="19" t="s">
        <v>104</v>
      </c>
      <c r="G22" s="19" t="str">
        <f>IF(F22="","",VLOOKUP(F22,[34]списки!$U$2:$V$147,2,))</f>
        <v xml:space="preserve"> Опасность падения груза;</v>
      </c>
      <c r="H22" s="19" t="s">
        <v>105</v>
      </c>
      <c r="I22" s="19" t="str">
        <f>IF(F22="","",VLOOKUP(Q22,[34]списки!$O$2:$P$8,2))</f>
        <v xml:space="preserve">Возможный риск, необходимо уделить внимание </v>
      </c>
      <c r="J22" s="19" t="s">
        <v>106</v>
      </c>
      <c r="K22" s="20">
        <v>0.5</v>
      </c>
      <c r="L22" s="21">
        <v>0.2</v>
      </c>
      <c r="M22" s="20">
        <v>6</v>
      </c>
      <c r="N22" s="21">
        <v>6</v>
      </c>
      <c r="O22" s="20">
        <v>15</v>
      </c>
      <c r="P22" s="21">
        <v>15</v>
      </c>
      <c r="Q22" s="22">
        <v>45</v>
      </c>
      <c r="R22" s="23">
        <v>18.000000000000004</v>
      </c>
    </row>
    <row r="23" spans="1:18" ht="210" customHeight="1" x14ac:dyDescent="0.25">
      <c r="A23" s="16">
        <v>17</v>
      </c>
      <c r="B23" s="17" t="s">
        <v>107</v>
      </c>
      <c r="C23" s="18" t="s">
        <v>108</v>
      </c>
      <c r="E23" s="19" t="s">
        <v>109</v>
      </c>
      <c r="F23" s="19" t="s">
        <v>110</v>
      </c>
      <c r="G23" s="19" t="str">
        <f>IF(F23="","",VLOOKUP(F23,[34]списки!$U$2:$V$147,2,))</f>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
      <c r="H23" s="19" t="s">
        <v>111</v>
      </c>
      <c r="I23" s="19" t="str">
        <f>IF(F23="","",VLOOKUP(Q23,[34]списки!$O$2:$P$8,2))</f>
        <v xml:space="preserve">Возможный риск, необходимо уделить внимание </v>
      </c>
      <c r="J23" s="19" t="s">
        <v>112</v>
      </c>
      <c r="K23" s="20">
        <v>3</v>
      </c>
      <c r="L23" s="21">
        <v>1</v>
      </c>
      <c r="M23" s="20">
        <v>6</v>
      </c>
      <c r="N23" s="21">
        <v>6</v>
      </c>
      <c r="O23" s="20">
        <v>3</v>
      </c>
      <c r="P23" s="21">
        <v>3</v>
      </c>
      <c r="Q23" s="22">
        <v>54</v>
      </c>
      <c r="R23" s="23">
        <v>18</v>
      </c>
    </row>
    <row r="24" spans="1:18" ht="210" customHeight="1" x14ac:dyDescent="0.25">
      <c r="A24" s="16">
        <v>18</v>
      </c>
      <c r="B24" s="17" t="s">
        <v>113</v>
      </c>
      <c r="C24" s="18" t="s">
        <v>114</v>
      </c>
      <c r="E24" s="19" t="s">
        <v>115</v>
      </c>
      <c r="F24" s="19" t="s">
        <v>116</v>
      </c>
      <c r="G24" s="19" t="str">
        <f>IF(F24="","",VLOOKUP(F24,[34]списки!$U$2:$V$147,2,))</f>
        <v>Опасность от воздействия режущих инструментов (дисковые ножи, дисковые пилы);</v>
      </c>
      <c r="H24" s="19" t="s">
        <v>117</v>
      </c>
      <c r="I24" s="19" t="str">
        <f>IF(F24="","",VLOOKUP(Q24,[34]списки!$O$2:$P$8,2))</f>
        <v>Серьезный риск, требуются меры по снижению степени риска в установленные сроки</v>
      </c>
      <c r="J24" s="19" t="s">
        <v>118</v>
      </c>
      <c r="K24" s="20">
        <v>3</v>
      </c>
      <c r="L24" s="21">
        <v>1</v>
      </c>
      <c r="M24" s="20">
        <v>6</v>
      </c>
      <c r="N24" s="21">
        <v>6</v>
      </c>
      <c r="O24" s="20">
        <v>7</v>
      </c>
      <c r="P24" s="21">
        <v>3</v>
      </c>
      <c r="Q24" s="22">
        <v>126</v>
      </c>
      <c r="R24" s="23">
        <v>18</v>
      </c>
    </row>
    <row r="25" spans="1:18" ht="210" customHeight="1" x14ac:dyDescent="0.25">
      <c r="A25" s="16">
        <v>19</v>
      </c>
      <c r="B25" s="17" t="s">
        <v>119</v>
      </c>
      <c r="C25" s="18" t="s">
        <v>120</v>
      </c>
      <c r="E25" s="19" t="s">
        <v>121</v>
      </c>
      <c r="F25" s="19" t="s">
        <v>122</v>
      </c>
      <c r="G25" s="19" t="str">
        <f>IF(F25="","",VLOOKUP(F25,[34]списки!$U$2:$V$147,2,))</f>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
      <c r="H25" s="19" t="s">
        <v>123</v>
      </c>
      <c r="I25" s="19" t="str">
        <f>IF(F25="","",VLOOKUP(Q25,[34]списки!$O$2:$P$8,2))</f>
        <v xml:space="preserve">Возможный риск, необходимо уделить внимание </v>
      </c>
      <c r="J25" s="19" t="s">
        <v>124</v>
      </c>
      <c r="K25" s="20">
        <v>1</v>
      </c>
      <c r="L25" s="21">
        <v>0.5</v>
      </c>
      <c r="M25" s="20">
        <v>6</v>
      </c>
      <c r="N25" s="21">
        <v>6</v>
      </c>
      <c r="O25" s="20">
        <v>7</v>
      </c>
      <c r="P25" s="21">
        <v>7</v>
      </c>
      <c r="Q25" s="22">
        <v>42</v>
      </c>
      <c r="R25" s="23">
        <v>21</v>
      </c>
    </row>
    <row r="26" spans="1:18" ht="210" customHeight="1" x14ac:dyDescent="0.25">
      <c r="A26" s="16">
        <v>20</v>
      </c>
      <c r="B26" s="17" t="s">
        <v>125</v>
      </c>
      <c r="C26" s="18" t="s">
        <v>126</v>
      </c>
      <c r="E26" s="19" t="s">
        <v>127</v>
      </c>
      <c r="F26" s="19" t="s">
        <v>128</v>
      </c>
      <c r="G26" s="19" t="str">
        <f>IF(F26="","",VLOOKUP(F26,[34]списки!$U$2:$V$147,2,))</f>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
      <c r="H26" s="19" t="s">
        <v>129</v>
      </c>
      <c r="I26" s="19" t="str">
        <f>IF(F26="","",VLOOKUP(Q26,[34]списки!$O$2:$P$8,2))</f>
        <v xml:space="preserve">Возможный риск, необходимо уделить внимание </v>
      </c>
      <c r="J26" s="19" t="s">
        <v>130</v>
      </c>
      <c r="K26" s="20">
        <v>0.5</v>
      </c>
      <c r="L26" s="21">
        <v>0.2</v>
      </c>
      <c r="M26" s="20">
        <v>3</v>
      </c>
      <c r="N26" s="21">
        <v>3</v>
      </c>
      <c r="O26" s="20">
        <v>15</v>
      </c>
      <c r="P26" s="21">
        <v>15</v>
      </c>
      <c r="Q26" s="22">
        <v>22.5</v>
      </c>
      <c r="R26" s="23">
        <v>9.0000000000000018</v>
      </c>
    </row>
    <row r="27" spans="1:18" ht="210" customHeight="1" x14ac:dyDescent="0.25">
      <c r="A27" s="16">
        <v>21</v>
      </c>
      <c r="B27" s="17" t="s">
        <v>131</v>
      </c>
      <c r="C27" s="18" t="s">
        <v>132</v>
      </c>
      <c r="E27" s="19" t="s">
        <v>133</v>
      </c>
      <c r="F27" s="19" t="s">
        <v>134</v>
      </c>
      <c r="G27" s="19" t="str">
        <f>IF(F27="","",VLOOKUP(F27,[34]списки!$U$2:$V$147,2,))</f>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
      <c r="H27" s="19" t="s">
        <v>135</v>
      </c>
      <c r="I27" s="19" t="str">
        <f>IF(F27="","",VLOOKUP(Q27,[34]списки!$O$2:$P$8,2))</f>
        <v xml:space="preserve">Возможный риск, необходимо уделить внимание </v>
      </c>
      <c r="J27" s="19" t="s">
        <v>130</v>
      </c>
      <c r="K27" s="20">
        <v>0.5</v>
      </c>
      <c r="L27" s="21">
        <v>0.2</v>
      </c>
      <c r="M27" s="20">
        <v>3</v>
      </c>
      <c r="N27" s="21">
        <v>3</v>
      </c>
      <c r="O27" s="20">
        <v>15</v>
      </c>
      <c r="P27" s="21">
        <v>15</v>
      </c>
      <c r="Q27" s="22">
        <v>22.5</v>
      </c>
      <c r="R27" s="23">
        <v>9.0000000000000018</v>
      </c>
    </row>
    <row r="28" spans="1:18" ht="210" customHeight="1" x14ac:dyDescent="0.25">
      <c r="A28" s="16">
        <v>22</v>
      </c>
      <c r="B28" s="17" t="s">
        <v>136</v>
      </c>
      <c r="C28" s="18" t="s">
        <v>137</v>
      </c>
      <c r="E28" s="19" t="s">
        <v>138</v>
      </c>
      <c r="F28" s="19" t="s">
        <v>139</v>
      </c>
      <c r="G28" s="19" t="str">
        <f>IF(F28="","",VLOOKUP(F28,[34]списки!$U$2:$V$147,2,))</f>
        <v>Опасность ожога при контакте незащищенных частей тела с поверхностью предметов, имеющих высокую температуру;</v>
      </c>
      <c r="H28" s="19" t="s">
        <v>140</v>
      </c>
      <c r="I28" s="19" t="str">
        <f>IF(F28="","",VLOOKUP(Q28,[34]списки!$O$2:$P$8,2))</f>
        <v xml:space="preserve">Возможный риск, необходимо уделить внимание </v>
      </c>
      <c r="J28" s="19" t="s">
        <v>141</v>
      </c>
      <c r="K28" s="20">
        <v>1</v>
      </c>
      <c r="L28" s="21">
        <v>0.5</v>
      </c>
      <c r="M28" s="20">
        <v>6</v>
      </c>
      <c r="N28" s="21">
        <v>6</v>
      </c>
      <c r="O28" s="20">
        <v>7</v>
      </c>
      <c r="P28" s="21">
        <v>3</v>
      </c>
      <c r="Q28" s="22">
        <v>42</v>
      </c>
      <c r="R28" s="23">
        <v>9</v>
      </c>
    </row>
    <row r="29" spans="1:18" ht="210" customHeight="1" x14ac:dyDescent="0.25">
      <c r="A29" s="16">
        <v>23</v>
      </c>
      <c r="B29" s="17" t="s">
        <v>142</v>
      </c>
      <c r="C29" s="18" t="s">
        <v>143</v>
      </c>
      <c r="E29" s="19" t="s">
        <v>144</v>
      </c>
      <c r="F29" s="19" t="s">
        <v>145</v>
      </c>
      <c r="G29" s="19" t="str">
        <f>IF(F29="","",VLOOKUP(F29,[34]списки!$U$2:$V$147,2,))</f>
        <v>Опасность ожога от воздействия на незащищенные участки тела материалов, жидкостей или газов, имеющих высокую температуру;</v>
      </c>
      <c r="H29" s="19" t="s">
        <v>146</v>
      </c>
      <c r="I29" s="19" t="str">
        <f>IF(F29="","",VLOOKUP(Q29,[34]списки!$O$2:$P$8,2))</f>
        <v xml:space="preserve">Возможный риск, необходимо уделить внимание </v>
      </c>
      <c r="J29" s="19" t="s">
        <v>141</v>
      </c>
      <c r="K29" s="20">
        <v>1</v>
      </c>
      <c r="L29" s="21">
        <v>0.5</v>
      </c>
      <c r="M29" s="20">
        <v>6</v>
      </c>
      <c r="N29" s="21">
        <v>6</v>
      </c>
      <c r="O29" s="20">
        <v>7</v>
      </c>
      <c r="P29" s="21">
        <v>3</v>
      </c>
      <c r="Q29" s="22">
        <v>42</v>
      </c>
      <c r="R29" s="23">
        <v>9</v>
      </c>
    </row>
    <row r="30" spans="1:18" ht="210" customHeight="1" x14ac:dyDescent="0.25">
      <c r="A30" s="16">
        <v>24</v>
      </c>
      <c r="B30" s="17" t="s">
        <v>147</v>
      </c>
      <c r="C30" s="18" t="s">
        <v>148</v>
      </c>
      <c r="E30" s="19" t="s">
        <v>149</v>
      </c>
      <c r="F30" s="19" t="s">
        <v>150</v>
      </c>
      <c r="G30" s="19" t="str">
        <f>IF(F30="","",VLOOKUP(F30,[34]списки!$U$2:$V$147,2,))</f>
        <v xml:space="preserve"> Опасность поражения при прямом попадании молнии;</v>
      </c>
      <c r="H30" s="19" t="s">
        <v>151</v>
      </c>
      <c r="I30" s="19" t="str">
        <f>IF(F30="","",VLOOKUP(Q30,[34]списки!$O$2:$P$8,2))</f>
        <v>Небольшой риск, меры не требуются</v>
      </c>
      <c r="J30" s="19" t="s">
        <v>152</v>
      </c>
      <c r="K30" s="20">
        <v>0.1</v>
      </c>
      <c r="L30" s="21">
        <v>0.1</v>
      </c>
      <c r="M30" s="20">
        <v>3</v>
      </c>
      <c r="N30" s="21">
        <v>3</v>
      </c>
      <c r="O30" s="20">
        <v>40</v>
      </c>
      <c r="P30" s="21">
        <v>40</v>
      </c>
      <c r="Q30" s="22">
        <v>12.000000000000002</v>
      </c>
      <c r="R30" s="23">
        <v>12.000000000000002</v>
      </c>
    </row>
    <row r="31" spans="1:18" ht="210" customHeight="1" x14ac:dyDescent="0.25">
      <c r="A31" s="16">
        <v>25</v>
      </c>
      <c r="B31" s="17" t="s">
        <v>153</v>
      </c>
      <c r="C31" s="18" t="s">
        <v>154</v>
      </c>
      <c r="E31" s="19" t="s">
        <v>155</v>
      </c>
      <c r="F31" s="19" t="s">
        <v>156</v>
      </c>
      <c r="G31" s="19" t="str">
        <f>IF(F31="","",VLOOKUP(F31,[34]списки!$U$2:$V$147,2,))</f>
        <v xml:space="preserve"> Опасность косвенного поражения молнией;</v>
      </c>
      <c r="H31" s="19" t="s">
        <v>157</v>
      </c>
      <c r="I31" s="19" t="str">
        <f>IF(F31="","",VLOOKUP(Q31,[34]списки!$O$2:$P$8,2))</f>
        <v>Небольшой риск, меры не требуются</v>
      </c>
      <c r="J31" s="19" t="s">
        <v>152</v>
      </c>
      <c r="K31" s="20">
        <v>0.1</v>
      </c>
      <c r="L31" s="21">
        <v>0.1</v>
      </c>
      <c r="M31" s="20">
        <v>3</v>
      </c>
      <c r="N31" s="21">
        <v>3</v>
      </c>
      <c r="O31" s="20">
        <v>40</v>
      </c>
      <c r="P31" s="21">
        <v>40</v>
      </c>
      <c r="Q31" s="22">
        <v>12.000000000000002</v>
      </c>
      <c r="R31" s="23">
        <v>12.000000000000002</v>
      </c>
    </row>
    <row r="32" spans="1:18" ht="210" customHeight="1" x14ac:dyDescent="0.25">
      <c r="A32" s="16">
        <v>26</v>
      </c>
      <c r="B32" s="17" t="s">
        <v>158</v>
      </c>
      <c r="C32" s="18" t="s">
        <v>159</v>
      </c>
      <c r="E32" s="19" t="s">
        <v>160</v>
      </c>
      <c r="F32" s="19" t="s">
        <v>161</v>
      </c>
      <c r="G32" s="19" t="str">
        <f>IF(F32="","",VLOOKUP(F32,[34]списки!$U$2:$V$147,2,))</f>
        <v xml:space="preserve"> Опасность ожога от воздействия открытого пламени;</v>
      </c>
      <c r="H32" s="19" t="s">
        <v>162</v>
      </c>
      <c r="I32" s="19" t="str">
        <f>IF(F32="","",VLOOKUP(Q32,[34]списки!$O$2:$P$8,2))</f>
        <v xml:space="preserve">Возможный риск, необходимо уделить внимание </v>
      </c>
      <c r="J32" s="19" t="s">
        <v>141</v>
      </c>
      <c r="K32" s="20">
        <v>1</v>
      </c>
      <c r="L32" s="21">
        <v>0.5</v>
      </c>
      <c r="M32" s="20">
        <v>6</v>
      </c>
      <c r="N32" s="21">
        <v>6</v>
      </c>
      <c r="O32" s="20">
        <v>7</v>
      </c>
      <c r="P32" s="21">
        <v>3</v>
      </c>
      <c r="Q32" s="22">
        <v>42</v>
      </c>
      <c r="R32" s="23">
        <v>9</v>
      </c>
    </row>
    <row r="33" spans="1:18" ht="210" customHeight="1" x14ac:dyDescent="0.25">
      <c r="A33" s="16">
        <v>27</v>
      </c>
      <c r="B33" s="17" t="s">
        <v>163</v>
      </c>
      <c r="C33" s="18" t="s">
        <v>164</v>
      </c>
      <c r="E33" s="19" t="s">
        <v>165</v>
      </c>
      <c r="F33" s="19" t="s">
        <v>166</v>
      </c>
      <c r="G33" s="19" t="str">
        <f>IF(F33="","",VLOOKUP(F33,[34]списки!$U$2:$V$147,2,))</f>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
      <c r="H33" s="19" t="s">
        <v>167</v>
      </c>
      <c r="I33" s="19" t="str">
        <f>IF(F33="","",VLOOKUP(Q33,[34]списки!$O$2:$P$8,2))</f>
        <v xml:space="preserve">Возможный риск, необходимо уделить внимание </v>
      </c>
      <c r="J33" s="19" t="s">
        <v>168</v>
      </c>
      <c r="K33" s="20">
        <v>3</v>
      </c>
      <c r="L33" s="21">
        <v>1</v>
      </c>
      <c r="M33" s="20">
        <v>3</v>
      </c>
      <c r="N33" s="21">
        <v>3</v>
      </c>
      <c r="O33" s="20">
        <v>3</v>
      </c>
      <c r="P33" s="21">
        <v>3</v>
      </c>
      <c r="Q33" s="22">
        <v>27</v>
      </c>
      <c r="R33" s="23">
        <v>9</v>
      </c>
    </row>
    <row r="34" spans="1:18" ht="210" customHeight="1" x14ac:dyDescent="0.25">
      <c r="A34" s="16">
        <v>28</v>
      </c>
      <c r="B34" s="17" t="s">
        <v>169</v>
      </c>
      <c r="C34" s="18" t="s">
        <v>170</v>
      </c>
      <c r="E34" s="19" t="s">
        <v>171</v>
      </c>
      <c r="F34" s="19" t="s">
        <v>172</v>
      </c>
      <c r="G34" s="19" t="str">
        <f>IF(F34="","",VLOOKUP(F34,[34]списки!$U$2:$V$147,2,))</f>
        <v>Опасность воздействия пониженных температур воздуха;</v>
      </c>
      <c r="H34" s="19" t="s">
        <v>173</v>
      </c>
      <c r="I34" s="19" t="str">
        <f>IF(F34="","",VLOOKUP(Q34,[34]списки!$O$2:$P$8,2))</f>
        <v xml:space="preserve">Возможный риск, необходимо уделить внимание </v>
      </c>
      <c r="J34" s="19" t="s">
        <v>174</v>
      </c>
      <c r="K34" s="20">
        <v>3</v>
      </c>
      <c r="L34" s="21">
        <v>0.5</v>
      </c>
      <c r="M34" s="20">
        <v>3</v>
      </c>
      <c r="N34" s="21">
        <v>3</v>
      </c>
      <c r="O34" s="20">
        <v>3</v>
      </c>
      <c r="P34" s="21">
        <v>3</v>
      </c>
      <c r="Q34" s="22">
        <v>27</v>
      </c>
      <c r="R34" s="23">
        <v>4.5</v>
      </c>
    </row>
    <row r="35" spans="1:18" ht="210" customHeight="1" x14ac:dyDescent="0.25">
      <c r="A35" s="16">
        <v>29</v>
      </c>
      <c r="B35" s="17" t="s">
        <v>175</v>
      </c>
      <c r="C35" s="18" t="s">
        <v>176</v>
      </c>
      <c r="E35" s="19" t="s">
        <v>177</v>
      </c>
      <c r="F35" s="19" t="s">
        <v>178</v>
      </c>
      <c r="G35" s="19" t="str">
        <f>IF(F35="","",VLOOKUP(F35,[34]списки!$U$2:$V$147,2,))</f>
        <v>Опасность воздействия повышенных температур воздуха;</v>
      </c>
      <c r="H35" s="19" t="s">
        <v>179</v>
      </c>
      <c r="I35" s="19" t="str">
        <f>IF(F35="","",VLOOKUP(Q35,[34]списки!$O$2:$P$8,2))</f>
        <v xml:space="preserve">Возможный риск, необходимо уделить внимание </v>
      </c>
      <c r="J35" s="19" t="s">
        <v>180</v>
      </c>
      <c r="K35" s="20">
        <v>3</v>
      </c>
      <c r="L35" s="21">
        <v>1</v>
      </c>
      <c r="M35" s="20">
        <v>3</v>
      </c>
      <c r="N35" s="21">
        <v>3</v>
      </c>
      <c r="O35" s="20">
        <v>3</v>
      </c>
      <c r="P35" s="21">
        <v>3</v>
      </c>
      <c r="Q35" s="22">
        <v>27</v>
      </c>
      <c r="R35" s="23">
        <v>9</v>
      </c>
    </row>
    <row r="36" spans="1:18" ht="210" customHeight="1" x14ac:dyDescent="0.25">
      <c r="A36" s="16">
        <v>30</v>
      </c>
      <c r="B36" s="17" t="s">
        <v>153</v>
      </c>
      <c r="C36" s="18" t="s">
        <v>154</v>
      </c>
      <c r="E36" s="19" t="s">
        <v>181</v>
      </c>
      <c r="F36" s="19" t="s">
        <v>182</v>
      </c>
      <c r="G36" s="19" t="str">
        <f>IF(F36="","",VLOOKUP(F36,[34]списки!$U$2:$V$147,2,))</f>
        <v>Опасность воздействия влажности;</v>
      </c>
      <c r="H36" s="19" t="s">
        <v>183</v>
      </c>
      <c r="I36" s="19" t="str">
        <f>IF(F36="","",VLOOKUP(Q36,[34]списки!$O$2:$P$8,2))</f>
        <v>Небольшой риск, меры не требуются</v>
      </c>
      <c r="J36" s="19" t="s">
        <v>184</v>
      </c>
      <c r="K36" s="20">
        <v>3</v>
      </c>
      <c r="L36" s="21">
        <v>3</v>
      </c>
      <c r="M36" s="20">
        <v>6</v>
      </c>
      <c r="N36" s="21">
        <v>6</v>
      </c>
      <c r="O36" s="20">
        <v>1</v>
      </c>
      <c r="P36" s="21">
        <v>1</v>
      </c>
      <c r="Q36" s="22">
        <v>18</v>
      </c>
      <c r="R36" s="23">
        <v>18</v>
      </c>
    </row>
    <row r="37" spans="1:18" ht="210" customHeight="1" x14ac:dyDescent="0.25">
      <c r="A37" s="16">
        <v>31</v>
      </c>
      <c r="B37" s="17" t="s">
        <v>185</v>
      </c>
      <c r="C37" s="18" t="s">
        <v>186</v>
      </c>
      <c r="E37" s="19" t="s">
        <v>187</v>
      </c>
      <c r="F37" s="19" t="s">
        <v>188</v>
      </c>
      <c r="G37" s="19" t="str">
        <f>IF(F37="","",VLOOKUP(F37,[34]списки!$U$2:$V$147,2,))</f>
        <v>Опасность недостатка кислорода в замкнутых технологических емкостях;</v>
      </c>
      <c r="H37" s="19" t="s">
        <v>189</v>
      </c>
      <c r="I37" s="19" t="str">
        <f>IF(F37="","",VLOOKUP(Q37,[34]списки!$O$2:$P$8,2))</f>
        <v>Высокий риск, требуются неотложные меры, усовершенствования</v>
      </c>
      <c r="J37" s="19" t="s">
        <v>190</v>
      </c>
      <c r="K37" s="20">
        <v>3</v>
      </c>
      <c r="L37" s="21">
        <v>0.5</v>
      </c>
      <c r="M37" s="20">
        <v>6</v>
      </c>
      <c r="N37" s="21">
        <v>6</v>
      </c>
      <c r="O37" s="20">
        <v>15</v>
      </c>
      <c r="P37" s="21">
        <v>15</v>
      </c>
      <c r="Q37" s="22">
        <v>270</v>
      </c>
      <c r="R37" s="23">
        <v>45</v>
      </c>
    </row>
    <row r="38" spans="1:18" ht="210" customHeight="1" x14ac:dyDescent="0.25">
      <c r="A38" s="16">
        <v>32</v>
      </c>
      <c r="B38" s="17" t="s">
        <v>163</v>
      </c>
      <c r="C38" s="18" t="s">
        <v>164</v>
      </c>
      <c r="E38" s="19" t="s">
        <v>165</v>
      </c>
      <c r="F38" s="19" t="s">
        <v>166</v>
      </c>
      <c r="G38" s="19" t="str">
        <f>IF(F38="","",VLOOKUP(F38,[34]списки!$U$2:$V$147,2,))</f>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
      <c r="H38" s="19" t="s">
        <v>167</v>
      </c>
      <c r="I38" s="19" t="str">
        <f>IF(F38="","",VLOOKUP(Q38,[34]списки!$O$2:$P$8,2))</f>
        <v xml:space="preserve">Возможный риск, необходимо уделить внимание </v>
      </c>
      <c r="J38" s="19" t="s">
        <v>191</v>
      </c>
      <c r="K38" s="20">
        <v>3</v>
      </c>
      <c r="L38" s="21">
        <v>1</v>
      </c>
      <c r="M38" s="20">
        <v>3</v>
      </c>
      <c r="N38" s="21">
        <v>3</v>
      </c>
      <c r="O38" s="20">
        <v>3</v>
      </c>
      <c r="P38" s="21">
        <v>3</v>
      </c>
      <c r="Q38" s="22">
        <v>27</v>
      </c>
      <c r="R38" s="23">
        <v>9</v>
      </c>
    </row>
    <row r="39" spans="1:18" ht="210" customHeight="1" x14ac:dyDescent="0.25">
      <c r="A39" s="16">
        <v>33</v>
      </c>
      <c r="B39" s="17" t="s">
        <v>158</v>
      </c>
      <c r="C39" s="18" t="s">
        <v>159</v>
      </c>
      <c r="E39" s="19" t="s">
        <v>160</v>
      </c>
      <c r="F39" s="19" t="s">
        <v>161</v>
      </c>
      <c r="G39" s="19" t="str">
        <f>IF(F39="","",VLOOKUP(F39,[34]списки!$U$2:$V$147,2,))</f>
        <v xml:space="preserve"> Опасность ожога от воздействия открытого пламени;</v>
      </c>
      <c r="H39" s="19" t="s">
        <v>162</v>
      </c>
      <c r="I39" s="19" t="str">
        <f>IF(F39="","",VLOOKUP(Q39,[34]списки!$O$2:$P$8,2))</f>
        <v xml:space="preserve">Возможный риск, необходимо уделить внимание </v>
      </c>
      <c r="J39" s="19" t="s">
        <v>141</v>
      </c>
      <c r="K39" s="20">
        <v>1</v>
      </c>
      <c r="L39" s="21">
        <v>0.5</v>
      </c>
      <c r="M39" s="20">
        <v>6</v>
      </c>
      <c r="N39" s="21">
        <v>6</v>
      </c>
      <c r="O39" s="20">
        <v>7</v>
      </c>
      <c r="P39" s="21">
        <v>3</v>
      </c>
      <c r="Q39" s="22">
        <v>42</v>
      </c>
      <c r="R39" s="23">
        <v>9</v>
      </c>
    </row>
    <row r="40" spans="1:18" ht="210" customHeight="1" x14ac:dyDescent="0.25">
      <c r="A40" s="16">
        <v>34</v>
      </c>
      <c r="B40" s="17" t="s">
        <v>192</v>
      </c>
      <c r="C40" s="18" t="s">
        <v>193</v>
      </c>
      <c r="E40" s="19" t="s">
        <v>194</v>
      </c>
      <c r="F40" s="19" t="s">
        <v>195</v>
      </c>
      <c r="G40" s="19" t="str">
        <f>IF(F40="","",VLOOKUP(F40,[34]списки!$U$2:$V$147,2,))</f>
        <v>Опасность от вдыхания паров вредных жидкостей, газов, пыли, тумана, дыма;</v>
      </c>
      <c r="H40" s="19" t="s">
        <v>196</v>
      </c>
      <c r="I40" s="19" t="str">
        <f>IF(F40="","",VLOOKUP(Q40,[34]списки!$O$2:$P$8,2))</f>
        <v>Серьезный риск, требуются меры по снижению степени риска в установленные сроки</v>
      </c>
      <c r="J40" s="19" t="s">
        <v>197</v>
      </c>
      <c r="K40" s="20">
        <v>3</v>
      </c>
      <c r="L40" s="21">
        <v>0.5</v>
      </c>
      <c r="M40" s="20">
        <v>6</v>
      </c>
      <c r="N40" s="21">
        <v>6</v>
      </c>
      <c r="O40" s="20">
        <v>7</v>
      </c>
      <c r="P40" s="21">
        <v>3</v>
      </c>
      <c r="Q40" s="22">
        <v>126</v>
      </c>
      <c r="R40" s="23">
        <v>9</v>
      </c>
    </row>
    <row r="41" spans="1:18" ht="210" customHeight="1" x14ac:dyDescent="0.25">
      <c r="A41" s="16">
        <v>35</v>
      </c>
      <c r="B41" s="17" t="s">
        <v>198</v>
      </c>
      <c r="C41" s="18" t="s">
        <v>199</v>
      </c>
      <c r="E41" s="19" t="s">
        <v>200</v>
      </c>
      <c r="F41" s="19" t="s">
        <v>201</v>
      </c>
      <c r="G41" s="19" t="str">
        <f>IF(F41="","",VLOOKUP(F41,[34]списки!$U$2:$V$147,2,))</f>
        <v>Опасность воздействия пыли на глаза;</v>
      </c>
      <c r="H41" s="19" t="s">
        <v>202</v>
      </c>
      <c r="I41" s="19" t="str">
        <f>IF(F41="","",VLOOKUP(Q41,[34]списки!$O$2:$P$8,2))</f>
        <v>Серьезный риск, требуются меры по снижению степени риска в установленные сроки</v>
      </c>
      <c r="J41" s="19" t="s">
        <v>203</v>
      </c>
      <c r="K41" s="20">
        <v>3</v>
      </c>
      <c r="L41" s="21">
        <v>0.5</v>
      </c>
      <c r="M41" s="20">
        <v>6</v>
      </c>
      <c r="N41" s="21">
        <v>6</v>
      </c>
      <c r="O41" s="20">
        <v>7</v>
      </c>
      <c r="P41" s="21">
        <v>3</v>
      </c>
      <c r="Q41" s="22">
        <v>126</v>
      </c>
      <c r="R41" s="23">
        <v>9</v>
      </c>
    </row>
    <row r="42" spans="1:18" ht="210" customHeight="1" x14ac:dyDescent="0.25">
      <c r="A42" s="16">
        <v>36</v>
      </c>
      <c r="B42" s="17" t="s">
        <v>204</v>
      </c>
      <c r="C42" s="18" t="s">
        <v>205</v>
      </c>
      <c r="E42" s="19" t="s">
        <v>206</v>
      </c>
      <c r="F42" s="19" t="s">
        <v>207</v>
      </c>
      <c r="G42" s="19" t="str">
        <f>IF(F42="","",VLOOKUP(F42,[34]списки!$U$2:$V$147,2,))</f>
        <v>Опасность образования токсичных паров при нагревании;</v>
      </c>
      <c r="H42" s="19" t="s">
        <v>208</v>
      </c>
      <c r="I42" s="19" t="str">
        <f>IF(F42="","",VLOOKUP(Q42,[34]списки!$O$2:$P$8,2))</f>
        <v>Серьезный риск, требуются меры по снижению степени риска в установленные сроки</v>
      </c>
      <c r="J42" s="19" t="s">
        <v>197</v>
      </c>
      <c r="K42" s="20">
        <v>3</v>
      </c>
      <c r="L42" s="21">
        <v>0.5</v>
      </c>
      <c r="M42" s="20">
        <v>6</v>
      </c>
      <c r="N42" s="21">
        <v>6</v>
      </c>
      <c r="O42" s="20">
        <v>7</v>
      </c>
      <c r="P42" s="21">
        <v>3</v>
      </c>
      <c r="Q42" s="22">
        <v>126</v>
      </c>
      <c r="R42" s="23">
        <v>9</v>
      </c>
    </row>
    <row r="43" spans="1:18" ht="210" customHeight="1" x14ac:dyDescent="0.25">
      <c r="A43" s="16">
        <v>37</v>
      </c>
      <c r="B43" s="17" t="s">
        <v>209</v>
      </c>
      <c r="C43" s="18" t="s">
        <v>210</v>
      </c>
      <c r="E43" s="19" t="s">
        <v>211</v>
      </c>
      <c r="F43" s="19" t="s">
        <v>212</v>
      </c>
      <c r="G43" s="19" t="str">
        <f>IF(F43="","",VLOOKUP(F43,[34]списки!$U$2:$V$147,2,))</f>
        <v>Опасность воздействия на кожные покровы смазочных масел;</v>
      </c>
      <c r="H43" s="19" t="s">
        <v>213</v>
      </c>
      <c r="I43" s="19" t="str">
        <f>IF(F43="","",VLOOKUP(Q43,[34]списки!$O$2:$P$8,2))</f>
        <v>Небольшой риск, меры не требуются</v>
      </c>
      <c r="J43" s="19" t="s">
        <v>184</v>
      </c>
      <c r="K43" s="20">
        <v>0.5</v>
      </c>
      <c r="L43" s="21">
        <v>0.5</v>
      </c>
      <c r="M43" s="20">
        <v>6</v>
      </c>
      <c r="N43" s="21">
        <v>6</v>
      </c>
      <c r="O43" s="20">
        <v>3</v>
      </c>
      <c r="P43" s="21">
        <v>3</v>
      </c>
      <c r="Q43" s="22">
        <v>9</v>
      </c>
      <c r="R43" s="23">
        <v>9</v>
      </c>
    </row>
    <row r="44" spans="1:18" ht="210" customHeight="1" x14ac:dyDescent="0.25">
      <c r="A44" s="16">
        <v>38</v>
      </c>
      <c r="B44" s="17" t="s">
        <v>214</v>
      </c>
      <c r="C44" s="18" t="s">
        <v>215</v>
      </c>
      <c r="E44" s="19" t="s">
        <v>216</v>
      </c>
      <c r="F44" s="19" t="s">
        <v>217</v>
      </c>
      <c r="G44" s="19" t="str">
        <f>IF(F44="","",VLOOKUP(F44,[34]списки!$U$2:$V$147,2,))</f>
        <v>Опасность повреждения органов дыхания частицами пыли;</v>
      </c>
      <c r="H44" s="19" t="s">
        <v>218</v>
      </c>
      <c r="I44" s="19" t="str">
        <f>IF(F44="","",VLOOKUP(Q44,[34]списки!$O$2:$P$8,2))</f>
        <v xml:space="preserve">Возможный риск, необходимо уделить внимание </v>
      </c>
      <c r="J44" s="19" t="s">
        <v>219</v>
      </c>
      <c r="K44" s="20">
        <v>1</v>
      </c>
      <c r="L44" s="21">
        <v>0.5</v>
      </c>
      <c r="M44" s="20">
        <v>6</v>
      </c>
      <c r="N44" s="21">
        <v>6</v>
      </c>
      <c r="O44" s="20">
        <v>7</v>
      </c>
      <c r="P44" s="21">
        <v>7</v>
      </c>
      <c r="Q44" s="22">
        <v>42</v>
      </c>
      <c r="R44" s="23">
        <v>21</v>
      </c>
    </row>
    <row r="45" spans="1:18" ht="210" customHeight="1" x14ac:dyDescent="0.25">
      <c r="A45" s="16">
        <v>39</v>
      </c>
      <c r="B45" s="17" t="s">
        <v>220</v>
      </c>
      <c r="C45" s="18" t="s">
        <v>221</v>
      </c>
      <c r="E45" s="19" t="s">
        <v>200</v>
      </c>
      <c r="F45" s="19" t="s">
        <v>222</v>
      </c>
      <c r="G45" s="19" t="str">
        <f>IF(F45="","",VLOOKUP(F45,[34]списки!$U$2:$V$147,2,))</f>
        <v>Опасность воздействия пыли на кожу;</v>
      </c>
      <c r="H45" s="19" t="s">
        <v>223</v>
      </c>
      <c r="I45" s="19" t="str">
        <f>IF(F45="","",VLOOKUP(Q45,[34]списки!$O$2:$P$8,2))</f>
        <v xml:space="preserve">Возможный риск, необходимо уделить внимание </v>
      </c>
      <c r="J45" s="19" t="s">
        <v>224</v>
      </c>
      <c r="K45" s="20">
        <v>0.5</v>
      </c>
      <c r="L45" s="21">
        <v>0.2</v>
      </c>
      <c r="M45" s="20">
        <v>6</v>
      </c>
      <c r="N45" s="21">
        <v>6</v>
      </c>
      <c r="O45" s="20">
        <v>7</v>
      </c>
      <c r="P45" s="21">
        <v>7</v>
      </c>
      <c r="Q45" s="22">
        <v>21</v>
      </c>
      <c r="R45" s="23">
        <v>8.4000000000000021</v>
      </c>
    </row>
    <row r="46" spans="1:18" ht="210" customHeight="1" x14ac:dyDescent="0.25">
      <c r="A46" s="16">
        <v>40</v>
      </c>
      <c r="B46" s="17" t="s">
        <v>225</v>
      </c>
      <c r="C46" s="18" t="s">
        <v>226</v>
      </c>
      <c r="E46" s="19" t="s">
        <v>227</v>
      </c>
      <c r="F46" s="19" t="s">
        <v>228</v>
      </c>
      <c r="G46" s="19" t="str">
        <f>IF(F46="","",VLOOKUP(F46,[34]списки!$U$2:$V$147,2,))</f>
        <v>Опасности воздействия воздушных взвесей вредных химических веществ;</v>
      </c>
      <c r="H46" s="19" t="s">
        <v>229</v>
      </c>
      <c r="I46" s="19" t="str">
        <f>IF(F46="","",VLOOKUP(Q46,[34]списки!$O$2:$P$8,2))</f>
        <v xml:space="preserve">Возможный риск, необходимо уделить внимание </v>
      </c>
      <c r="J46" s="19" t="s">
        <v>230</v>
      </c>
      <c r="K46" s="20">
        <v>0.5</v>
      </c>
      <c r="L46" s="21">
        <v>0.2</v>
      </c>
      <c r="M46" s="20">
        <v>6</v>
      </c>
      <c r="N46" s="21">
        <v>6</v>
      </c>
      <c r="O46" s="20">
        <v>7</v>
      </c>
      <c r="P46" s="21">
        <v>7</v>
      </c>
      <c r="Q46" s="22">
        <v>21</v>
      </c>
      <c r="R46" s="23">
        <v>8.4000000000000021</v>
      </c>
    </row>
    <row r="47" spans="1:18" ht="210" customHeight="1" x14ac:dyDescent="0.25">
      <c r="A47" s="16">
        <v>41</v>
      </c>
      <c r="B47" s="17" t="s">
        <v>89</v>
      </c>
      <c r="C47" s="18" t="s">
        <v>90</v>
      </c>
      <c r="E47" s="19" t="s">
        <v>231</v>
      </c>
      <c r="F47" s="19" t="s">
        <v>232</v>
      </c>
      <c r="G47" s="19" t="str">
        <f>IF(F47="","",VLOOKUP(F47,[34]списки!$U$2:$V$147,2,))</f>
        <v>Опасность воздействия на органы дыхания воздушных взвесей, содержащих смазочные масла;</v>
      </c>
      <c r="H47" s="19" t="s">
        <v>233</v>
      </c>
      <c r="I47" s="19" t="str">
        <f>IF(F47="","",VLOOKUP(Q47,[34]списки!$O$2:$P$8,2))</f>
        <v xml:space="preserve">Возможный риск, необходимо уделить внимание </v>
      </c>
      <c r="J47" s="19" t="s">
        <v>234</v>
      </c>
      <c r="K47" s="20">
        <v>0.5</v>
      </c>
      <c r="L47" s="21">
        <v>0.2</v>
      </c>
      <c r="M47" s="20">
        <v>6</v>
      </c>
      <c r="N47" s="21">
        <v>6</v>
      </c>
      <c r="O47" s="20">
        <v>7</v>
      </c>
      <c r="P47" s="21">
        <v>7</v>
      </c>
      <c r="Q47" s="22">
        <v>21</v>
      </c>
      <c r="R47" s="23">
        <v>8.4000000000000021</v>
      </c>
    </row>
    <row r="48" spans="1:18" ht="210" customHeight="1" x14ac:dyDescent="0.25">
      <c r="A48" s="16">
        <v>42</v>
      </c>
      <c r="B48" s="17" t="s">
        <v>235</v>
      </c>
      <c r="C48" s="18" t="s">
        <v>236</v>
      </c>
      <c r="E48" s="19" t="s">
        <v>237</v>
      </c>
      <c r="F48" s="19" t="s">
        <v>238</v>
      </c>
      <c r="G48" s="19" t="str">
        <f>IF(F48="","",VLOOKUP(F48,[34]списки!$U$2:$V$147,2,))</f>
        <v>Опасность воздействия на органы дыхания воздушных смесей, содержащих чистящие и обезжиривающие вещества;</v>
      </c>
      <c r="H48" s="19" t="s">
        <v>239</v>
      </c>
      <c r="I48" s="19" t="str">
        <f>IF(F48="","",VLOOKUP(Q48,[34]списки!$O$2:$P$8,2))</f>
        <v xml:space="preserve">Возможный риск, необходимо уделить внимание </v>
      </c>
      <c r="J48" s="19" t="s">
        <v>234</v>
      </c>
      <c r="K48" s="20">
        <v>0.5</v>
      </c>
      <c r="L48" s="21">
        <v>0.2</v>
      </c>
      <c r="M48" s="20">
        <v>6</v>
      </c>
      <c r="N48" s="21">
        <v>6</v>
      </c>
      <c r="O48" s="20">
        <v>7</v>
      </c>
      <c r="P48" s="21">
        <v>7</v>
      </c>
      <c r="Q48" s="22">
        <v>21</v>
      </c>
      <c r="R48" s="23">
        <v>8.4000000000000021</v>
      </c>
    </row>
    <row r="49" spans="1:18" ht="210" customHeight="1" x14ac:dyDescent="0.25">
      <c r="A49" s="16">
        <v>43</v>
      </c>
      <c r="B49" s="17" t="s">
        <v>17</v>
      </c>
      <c r="C49" s="18" t="s">
        <v>18</v>
      </c>
      <c r="E49" s="19" t="s">
        <v>240</v>
      </c>
      <c r="F49" s="19" t="s">
        <v>241</v>
      </c>
      <c r="G49" s="19" t="str">
        <f>IF(F49="","",VLOOKUP(F49,[34]списки!$U$2:$V$147,2,))</f>
        <v>Опасность из-за воздействия микроорганизмов-продуцентов, препаратов, содержащих живые клетки и споры микроорганизмов;</v>
      </c>
      <c r="H49" s="19" t="s">
        <v>242</v>
      </c>
      <c r="I49" s="19" t="str">
        <f>IF(F49="","",VLOOKUP(Q49,[34]списки!$O$2:$P$8,2))</f>
        <v>Небольшой риск, меры не требуются</v>
      </c>
      <c r="J49" s="19" t="s">
        <v>243</v>
      </c>
      <c r="K49" s="20">
        <v>0.5</v>
      </c>
      <c r="L49" s="21">
        <v>0.5</v>
      </c>
      <c r="M49" s="20">
        <v>6</v>
      </c>
      <c r="N49" s="21">
        <v>6</v>
      </c>
      <c r="O49" s="20">
        <v>3</v>
      </c>
      <c r="P49" s="21">
        <v>3</v>
      </c>
      <c r="Q49" s="22">
        <v>9</v>
      </c>
      <c r="R49" s="23">
        <v>9</v>
      </c>
    </row>
    <row r="50" spans="1:18" ht="210" customHeight="1" x14ac:dyDescent="0.25">
      <c r="A50" s="16">
        <v>44</v>
      </c>
      <c r="B50" s="17" t="s">
        <v>244</v>
      </c>
      <c r="C50" s="18" t="s">
        <v>245</v>
      </c>
      <c r="E50" s="19" t="s">
        <v>103</v>
      </c>
      <c r="F50" s="19" t="s">
        <v>246</v>
      </c>
      <c r="G50" s="19" t="str">
        <f>IF(F50="","",VLOOKUP(F50,[34]списки!$U$2:$V$147,2,))</f>
        <v>Опасность, связанная с перемещением груза вручную;</v>
      </c>
      <c r="H50" s="19" t="s">
        <v>247</v>
      </c>
      <c r="I50" s="19" t="str">
        <f>IF(F50="","",VLOOKUP(Q50,[34]списки!$O$2:$P$8,2))</f>
        <v xml:space="preserve">Возможный риск, необходимо уделить внимание </v>
      </c>
      <c r="J50" s="19" t="s">
        <v>248</v>
      </c>
      <c r="K50" s="20">
        <v>1</v>
      </c>
      <c r="L50" s="21">
        <v>0.5</v>
      </c>
      <c r="M50" s="20">
        <v>6</v>
      </c>
      <c r="N50" s="21">
        <v>6</v>
      </c>
      <c r="O50" s="20">
        <v>7</v>
      </c>
      <c r="P50" s="21">
        <v>3</v>
      </c>
      <c r="Q50" s="22">
        <v>42</v>
      </c>
      <c r="R50" s="23">
        <v>9</v>
      </c>
    </row>
    <row r="51" spans="1:18" ht="210" customHeight="1" x14ac:dyDescent="0.25">
      <c r="A51" s="16">
        <v>45</v>
      </c>
      <c r="B51" s="17" t="s">
        <v>249</v>
      </c>
      <c r="C51" s="18" t="s">
        <v>250</v>
      </c>
      <c r="E51" s="19" t="s">
        <v>251</v>
      </c>
      <c r="F51" s="19" t="s">
        <v>252</v>
      </c>
      <c r="G51" s="19" t="str">
        <f>IF(F51="","",VLOOKUP(F51,[34]списки!$U$2:$V$147,2,))</f>
        <v>Опасность от подъема тяжестей, превышающих допустимый вес;</v>
      </c>
      <c r="H51" s="19" t="s">
        <v>253</v>
      </c>
      <c r="I51" s="19" t="str">
        <f>IF(F51="","",VLOOKUP(Q51,[34]списки!$O$2:$P$8,2))</f>
        <v xml:space="preserve">Возможный риск, необходимо уделить внимание </v>
      </c>
      <c r="J51" s="19" t="s">
        <v>254</v>
      </c>
      <c r="K51" s="20">
        <v>1</v>
      </c>
      <c r="L51" s="21">
        <v>0.5</v>
      </c>
      <c r="M51" s="20">
        <v>6</v>
      </c>
      <c r="N51" s="21">
        <v>6</v>
      </c>
      <c r="O51" s="20">
        <v>7</v>
      </c>
      <c r="P51" s="21">
        <v>3</v>
      </c>
      <c r="Q51" s="22">
        <v>42</v>
      </c>
      <c r="R51" s="23">
        <v>9</v>
      </c>
    </row>
    <row r="52" spans="1:18" ht="210" customHeight="1" x14ac:dyDescent="0.25">
      <c r="A52" s="16">
        <v>46</v>
      </c>
      <c r="B52" s="17" t="s">
        <v>249</v>
      </c>
      <c r="C52" s="18" t="s">
        <v>250</v>
      </c>
      <c r="E52" s="19" t="s">
        <v>255</v>
      </c>
      <c r="F52" s="19" t="s">
        <v>256</v>
      </c>
      <c r="G52" s="19" t="str">
        <f>IF(F52="","",VLOOKUP(F52,[34]списки!$U$2:$V$147,2,))</f>
        <v>Опасность, связанная с наклонами корпуса;</v>
      </c>
      <c r="H52" s="19" t="s">
        <v>257</v>
      </c>
      <c r="I52" s="19" t="str">
        <f>IF(F52="","",VLOOKUP(Q52,[34]списки!$O$2:$P$8,2))</f>
        <v xml:space="preserve">Возможный риск, необходимо уделить внимание </v>
      </c>
      <c r="J52" s="19" t="s">
        <v>258</v>
      </c>
      <c r="K52" s="20">
        <v>1</v>
      </c>
      <c r="L52" s="21">
        <v>0.5</v>
      </c>
      <c r="M52" s="20">
        <v>6</v>
      </c>
      <c r="N52" s="21">
        <v>6</v>
      </c>
      <c r="O52" s="20">
        <v>7</v>
      </c>
      <c r="P52" s="21">
        <v>3</v>
      </c>
      <c r="Q52" s="22">
        <v>42</v>
      </c>
      <c r="R52" s="23">
        <v>9</v>
      </c>
    </row>
    <row r="53" spans="1:18" ht="210" customHeight="1" x14ac:dyDescent="0.25">
      <c r="A53" s="16">
        <v>47</v>
      </c>
      <c r="B53" s="17" t="s">
        <v>259</v>
      </c>
      <c r="C53" s="18" t="s">
        <v>260</v>
      </c>
      <c r="E53" s="19" t="s">
        <v>261</v>
      </c>
      <c r="F53" s="19" t="s">
        <v>262</v>
      </c>
      <c r="G53" s="19" t="str">
        <f>IF(F53="","",VLOOKUP(F53,[34]списки!$U$2:$V$147,2,))</f>
        <v>Опасность, связанная с рабочей позой;</v>
      </c>
      <c r="H53" s="19" t="s">
        <v>263</v>
      </c>
      <c r="I53" s="19" t="str">
        <f>IF(F53="","",VLOOKUP(Q53,[34]списки!$O$2:$P$8,2))</f>
        <v xml:space="preserve">Возможный риск, необходимо уделить внимание </v>
      </c>
      <c r="J53" s="19" t="s">
        <v>264</v>
      </c>
      <c r="K53" s="20">
        <v>0.5</v>
      </c>
      <c r="L53" s="21">
        <v>0.2</v>
      </c>
      <c r="M53" s="20">
        <v>6</v>
      </c>
      <c r="N53" s="21">
        <v>6</v>
      </c>
      <c r="O53" s="20">
        <v>7</v>
      </c>
      <c r="P53" s="21">
        <v>7</v>
      </c>
      <c r="Q53" s="22">
        <v>21</v>
      </c>
      <c r="R53" s="23">
        <v>8.4000000000000021</v>
      </c>
    </row>
    <row r="54" spans="1:18" ht="210" customHeight="1" x14ac:dyDescent="0.25">
      <c r="A54" s="16">
        <v>48</v>
      </c>
      <c r="B54" s="17" t="s">
        <v>259</v>
      </c>
      <c r="C54" s="18" t="s">
        <v>260</v>
      </c>
      <c r="E54" s="19" t="s">
        <v>261</v>
      </c>
      <c r="F54" s="19" t="s">
        <v>262</v>
      </c>
      <c r="G54" s="19" t="str">
        <f>IF(F54="","",VLOOKUP(F54,[34]списки!$U$2:$V$147,2,))</f>
        <v>Опасность, связанная с рабочей позой;</v>
      </c>
      <c r="H54" s="19" t="s">
        <v>263</v>
      </c>
      <c r="I54" s="19" t="str">
        <f>IF(F54="","",VLOOKUP(Q54,[34]списки!$O$2:$P$8,2))</f>
        <v xml:space="preserve">Возможный риск, необходимо уделить внимание </v>
      </c>
      <c r="J54" s="19" t="s">
        <v>264</v>
      </c>
      <c r="K54" s="20">
        <v>0.5</v>
      </c>
      <c r="L54" s="21">
        <v>0.2</v>
      </c>
      <c r="M54" s="20">
        <v>6</v>
      </c>
      <c r="N54" s="21">
        <v>6</v>
      </c>
      <c r="O54" s="20">
        <v>7</v>
      </c>
      <c r="P54" s="21">
        <v>7</v>
      </c>
      <c r="Q54" s="22">
        <v>21</v>
      </c>
      <c r="R54" s="23">
        <v>8.4000000000000021</v>
      </c>
    </row>
    <row r="55" spans="1:18" ht="210" customHeight="1" x14ac:dyDescent="0.25">
      <c r="A55" s="16">
        <v>49</v>
      </c>
      <c r="B55" s="17" t="s">
        <v>265</v>
      </c>
      <c r="C55" s="18" t="s">
        <v>266</v>
      </c>
      <c r="E55" s="19" t="s">
        <v>267</v>
      </c>
      <c r="F55" s="19" t="s">
        <v>268</v>
      </c>
      <c r="G55" s="19" t="str">
        <f>IF(F55="","",VLOOKUP(F55,[34]списки!$U$2:$V$147,2,))</f>
        <v>Опасность повреждения мембранной перепонки уха, связанная с воздействием шума высокой интенсивности;</v>
      </c>
      <c r="H55" s="19" t="s">
        <v>269</v>
      </c>
      <c r="I55" s="19" t="str">
        <f>IF(F55="","",VLOOKUP(Q55,[34]списки!$O$2:$P$8,2))</f>
        <v xml:space="preserve">Возможный риск, необходимо уделить внимание </v>
      </c>
      <c r="J55" s="19" t="s">
        <v>270</v>
      </c>
      <c r="K55" s="20">
        <v>1</v>
      </c>
      <c r="L55" s="21">
        <v>0.5</v>
      </c>
      <c r="M55" s="20">
        <v>6</v>
      </c>
      <c r="N55" s="21">
        <v>6</v>
      </c>
      <c r="O55" s="20">
        <v>7</v>
      </c>
      <c r="P55" s="21">
        <v>7</v>
      </c>
      <c r="Q55" s="22">
        <v>42</v>
      </c>
      <c r="R55" s="23">
        <v>21</v>
      </c>
    </row>
    <row r="56" spans="1:18" ht="210" customHeight="1" x14ac:dyDescent="0.25">
      <c r="A56" s="16">
        <v>50</v>
      </c>
      <c r="B56" s="17" t="s">
        <v>271</v>
      </c>
      <c r="C56" s="18" t="s">
        <v>272</v>
      </c>
      <c r="E56" s="19" t="s">
        <v>273</v>
      </c>
      <c r="F56" s="19" t="s">
        <v>274</v>
      </c>
      <c r="G56" s="19" t="str">
        <f>IF(F56="","",VLOOKUP(F56,[34]списки!$U$2:$V$147,2,))</f>
        <v>Опасность перенапряжения зрительного анализатора;</v>
      </c>
      <c r="H56" s="19" t="s">
        <v>275</v>
      </c>
      <c r="I56" s="19" t="str">
        <f>IF(F56="","",VLOOKUP(Q56,[34]списки!$O$2:$P$8,2))</f>
        <v>Небольшой риск, меры не требуются</v>
      </c>
      <c r="J56" s="19" t="s">
        <v>243</v>
      </c>
      <c r="K56" s="20">
        <v>0.5</v>
      </c>
      <c r="L56" s="21">
        <v>0.5</v>
      </c>
      <c r="M56" s="20">
        <v>6</v>
      </c>
      <c r="N56" s="21">
        <v>6</v>
      </c>
      <c r="O56" s="20">
        <v>3</v>
      </c>
      <c r="P56" s="21">
        <v>3</v>
      </c>
      <c r="Q56" s="22">
        <v>9</v>
      </c>
      <c r="R56" s="23">
        <v>9</v>
      </c>
    </row>
    <row r="57" spans="1:18" ht="210" customHeight="1" x14ac:dyDescent="0.25">
      <c r="A57" s="16">
        <v>51</v>
      </c>
      <c r="B57" s="17" t="s">
        <v>276</v>
      </c>
      <c r="C57" s="18" t="s">
        <v>277</v>
      </c>
      <c r="E57" s="19" t="s">
        <v>278</v>
      </c>
      <c r="F57" s="19" t="s">
        <v>279</v>
      </c>
      <c r="G57" s="19" t="str">
        <f>IF(F57="","",VLOOKUP(F57,[34]списки!$U$2:$V$147,2,))</f>
        <v>Опасность, связанная с возможностью не услышать звуковой сигнал об опасности;</v>
      </c>
      <c r="H57" s="19" t="s">
        <v>280</v>
      </c>
      <c r="I57" s="19" t="str">
        <f>IF(F57="","",VLOOKUP(Q57,[34]списки!$O$2:$P$8,2))</f>
        <v>Небольшой риск, меры не требуются</v>
      </c>
      <c r="J57" s="19" t="s">
        <v>243</v>
      </c>
      <c r="K57" s="20">
        <v>0.5</v>
      </c>
      <c r="L57" s="21">
        <v>0.52</v>
      </c>
      <c r="M57" s="20">
        <v>6</v>
      </c>
      <c r="N57" s="21">
        <v>6</v>
      </c>
      <c r="O57" s="20">
        <v>3</v>
      </c>
      <c r="P57" s="21">
        <v>3</v>
      </c>
      <c r="Q57" s="22">
        <v>9</v>
      </c>
      <c r="R57" s="23">
        <v>9.36</v>
      </c>
    </row>
    <row r="58" spans="1:18" ht="210" customHeight="1" x14ac:dyDescent="0.25">
      <c r="A58" s="16">
        <v>52</v>
      </c>
      <c r="B58" s="17" t="s">
        <v>281</v>
      </c>
      <c r="C58" s="18" t="s">
        <v>282</v>
      </c>
      <c r="E58" s="19" t="s">
        <v>283</v>
      </c>
      <c r="F58" s="19" t="s">
        <v>284</v>
      </c>
      <c r="G58" s="19" t="str">
        <f>IF(F58="","",VLOOKUP(F58,[34]списки!$U$2:$V$147,2,))</f>
        <v>Опасность от воздействия локальной вибрации при использовании ручных механизмов;</v>
      </c>
      <c r="H58" s="19" t="s">
        <v>285</v>
      </c>
      <c r="I58" s="19" t="str">
        <f>IF(F58="","",VLOOKUP(Q58,[34]списки!$O$2:$P$8,2))</f>
        <v xml:space="preserve">Возможный риск, необходимо уделить внимание </v>
      </c>
      <c r="J58" s="19" t="s">
        <v>286</v>
      </c>
      <c r="K58" s="20">
        <v>1</v>
      </c>
      <c r="L58" s="21">
        <v>0.5</v>
      </c>
      <c r="M58" s="20">
        <v>6</v>
      </c>
      <c r="N58" s="21">
        <v>6</v>
      </c>
      <c r="O58" s="20">
        <v>7</v>
      </c>
      <c r="P58" s="21">
        <v>7</v>
      </c>
      <c r="Q58" s="22">
        <v>42</v>
      </c>
      <c r="R58" s="23">
        <v>21</v>
      </c>
    </row>
    <row r="59" spans="1:18" ht="210" customHeight="1" x14ac:dyDescent="0.25">
      <c r="A59" s="16">
        <v>53</v>
      </c>
      <c r="B59" s="17" t="s">
        <v>17</v>
      </c>
      <c r="C59" s="18" t="s">
        <v>18</v>
      </c>
      <c r="E59" s="19" t="s">
        <v>287</v>
      </c>
      <c r="F59" s="19" t="s">
        <v>288</v>
      </c>
      <c r="G59" s="19" t="str">
        <f>IF(F59="","",VLOOKUP(F59,[34]списки!$U$2:$V$147,2,))</f>
        <v>Опасность недостаточной освещенности в рабочей зоне;</v>
      </c>
      <c r="H59" s="19" t="s">
        <v>289</v>
      </c>
      <c r="I59" s="19" t="str">
        <f>IF(F59="","",VLOOKUP(Q59,[34]списки!$O$2:$P$8,2))</f>
        <v xml:space="preserve">Возможный риск, необходимо уделить внимание </v>
      </c>
      <c r="J59" s="19" t="s">
        <v>290</v>
      </c>
      <c r="K59" s="20">
        <v>0.5</v>
      </c>
      <c r="L59" s="21">
        <v>0.2</v>
      </c>
      <c r="M59" s="20">
        <v>6</v>
      </c>
      <c r="N59" s="21">
        <v>6</v>
      </c>
      <c r="O59" s="20">
        <v>7</v>
      </c>
      <c r="P59" s="21">
        <v>7</v>
      </c>
      <c r="Q59" s="22">
        <v>21</v>
      </c>
      <c r="R59" s="23">
        <v>8.4000000000000021</v>
      </c>
    </row>
    <row r="60" spans="1:18" ht="210" customHeight="1" x14ac:dyDescent="0.25">
      <c r="A60" s="16">
        <v>54</v>
      </c>
      <c r="B60" s="17" t="s">
        <v>291</v>
      </c>
      <c r="C60" s="18" t="s">
        <v>292</v>
      </c>
      <c r="E60" s="19" t="s">
        <v>293</v>
      </c>
      <c r="F60" s="19" t="s">
        <v>294</v>
      </c>
      <c r="G60" s="19" t="str">
        <f>IF(F60="","",VLOOKUP(F60,[34]списки!$U$2:$V$147,2,))</f>
        <v>Опасность повышенной яркости света;</v>
      </c>
      <c r="H60" s="19" t="s">
        <v>295</v>
      </c>
      <c r="I60" s="19" t="str">
        <f>IF(F60="","",VLOOKUP(Q60,[34]списки!$O$2:$P$8,2))</f>
        <v xml:space="preserve">Возможный риск, необходимо уделить внимание </v>
      </c>
      <c r="J60" s="19" t="s">
        <v>296</v>
      </c>
      <c r="K60" s="20">
        <v>0.5</v>
      </c>
      <c r="L60" s="21">
        <v>0.2</v>
      </c>
      <c r="M60" s="20">
        <v>6</v>
      </c>
      <c r="N60" s="21">
        <v>6</v>
      </c>
      <c r="O60" s="20">
        <v>7</v>
      </c>
      <c r="P60" s="21">
        <v>7</v>
      </c>
      <c r="Q60" s="22">
        <v>21</v>
      </c>
      <c r="R60" s="23">
        <v>8.4000000000000021</v>
      </c>
    </row>
    <row r="61" spans="1:18" ht="210" customHeight="1" x14ac:dyDescent="0.25">
      <c r="A61" s="16">
        <v>55</v>
      </c>
      <c r="B61" s="17" t="s">
        <v>291</v>
      </c>
      <c r="C61" s="18" t="s">
        <v>292</v>
      </c>
      <c r="E61" s="19" t="s">
        <v>297</v>
      </c>
      <c r="F61" s="19" t="s">
        <v>298</v>
      </c>
      <c r="G61" s="19" t="str">
        <f>IF(F61="","",VLOOKUP(F61,[34]списки!$U$2:$V$147,2,))</f>
        <v>Опасность пониженной контрастности;</v>
      </c>
      <c r="H61" s="19" t="s">
        <v>299</v>
      </c>
      <c r="I61" s="19" t="str">
        <f>IF(F61="","",VLOOKUP(Q61,[34]списки!$O$2:$P$8,2))</f>
        <v>Небольшой риск, меры не требуются</v>
      </c>
      <c r="J61" s="19" t="s">
        <v>243</v>
      </c>
      <c r="K61" s="20">
        <v>0.2</v>
      </c>
      <c r="L61" s="21">
        <v>0.2</v>
      </c>
      <c r="M61" s="20">
        <v>6</v>
      </c>
      <c r="N61" s="21">
        <v>6</v>
      </c>
      <c r="O61" s="20">
        <v>7</v>
      </c>
      <c r="P61" s="21">
        <v>7</v>
      </c>
      <c r="Q61" s="22">
        <v>8.4000000000000021</v>
      </c>
      <c r="R61" s="23">
        <v>8.4000000000000021</v>
      </c>
    </row>
    <row r="62" spans="1:18" ht="210" customHeight="1" x14ac:dyDescent="0.25">
      <c r="A62" s="16">
        <v>56</v>
      </c>
      <c r="B62" s="17" t="s">
        <v>300</v>
      </c>
      <c r="C62" s="18" t="s">
        <v>301</v>
      </c>
      <c r="E62" s="19" t="s">
        <v>283</v>
      </c>
      <c r="F62" s="19" t="s">
        <v>284</v>
      </c>
      <c r="G62" s="19" t="str">
        <f>IF(F62="","",VLOOKUP(F62,[34]списки!$U$2:$V$147,2,))</f>
        <v>Опасность от воздействия локальной вибрации при использовании ручных механизмов;</v>
      </c>
      <c r="H62" s="19" t="s">
        <v>285</v>
      </c>
      <c r="I62" s="19" t="str">
        <f>IF(F62="","",VLOOKUP(Q62,[34]списки!$O$2:$P$8,2))</f>
        <v xml:space="preserve">Возможный риск, необходимо уделить внимание </v>
      </c>
      <c r="J62" s="19" t="s">
        <v>286</v>
      </c>
      <c r="K62" s="20">
        <v>1</v>
      </c>
      <c r="L62" s="21">
        <v>0.5</v>
      </c>
      <c r="M62" s="20">
        <v>6</v>
      </c>
      <c r="N62" s="21">
        <v>6</v>
      </c>
      <c r="O62" s="20">
        <v>7</v>
      </c>
      <c r="P62" s="21">
        <v>7</v>
      </c>
      <c r="Q62" s="22">
        <v>42</v>
      </c>
      <c r="R62" s="23">
        <v>21</v>
      </c>
    </row>
    <row r="63" spans="1:18" ht="210" customHeight="1" x14ac:dyDescent="0.25">
      <c r="A63" s="16">
        <v>57</v>
      </c>
      <c r="B63" s="17" t="s">
        <v>300</v>
      </c>
      <c r="C63" s="18" t="s">
        <v>301</v>
      </c>
      <c r="E63" s="19" t="s">
        <v>302</v>
      </c>
      <c r="F63" s="19" t="s">
        <v>303</v>
      </c>
      <c r="G63" s="19" t="str">
        <f>IF(F63="","",VLOOKUP(F63,[34]списки!$U$2:$V$147,2,))</f>
        <v>Опасность, связанная с воздействием общей вибрации;</v>
      </c>
      <c r="H63" s="19" t="s">
        <v>304</v>
      </c>
      <c r="I63" s="19" t="str">
        <f>IF(F63="","",VLOOKUP(Q63,[34]списки!$O$2:$P$8,2))</f>
        <v xml:space="preserve">Возможный риск, необходимо уделить внимание </v>
      </c>
      <c r="J63" s="19" t="s">
        <v>305</v>
      </c>
      <c r="K63" s="20">
        <v>0.5</v>
      </c>
      <c r="L63" s="21">
        <v>0.2</v>
      </c>
      <c r="M63" s="20">
        <v>6</v>
      </c>
      <c r="N63" s="21">
        <v>6</v>
      </c>
      <c r="O63" s="20">
        <v>7</v>
      </c>
      <c r="P63" s="21">
        <v>7</v>
      </c>
      <c r="Q63" s="22">
        <v>21</v>
      </c>
      <c r="R63" s="23">
        <v>8.4000000000000021</v>
      </c>
    </row>
    <row r="64" spans="1:18" ht="210" customHeight="1" x14ac:dyDescent="0.25">
      <c r="A64" s="16">
        <v>58</v>
      </c>
      <c r="B64" s="17" t="s">
        <v>204</v>
      </c>
      <c r="C64" s="18" t="s">
        <v>205</v>
      </c>
      <c r="E64" s="19" t="s">
        <v>306</v>
      </c>
      <c r="F64" s="19" t="s">
        <v>307</v>
      </c>
      <c r="G64" s="19" t="str">
        <f>IF(F64="","",VLOOKUP(F64,[34]списки!$U$2:$V$147,2,))</f>
        <v>Опасность, связанная с воздействием ультрафиолетового излучения;</v>
      </c>
      <c r="H64" s="19" t="s">
        <v>308</v>
      </c>
      <c r="I64" s="19" t="str">
        <f>IF(F64="","",VLOOKUP(Q64,[34]списки!$O$2:$P$8,2))</f>
        <v>Небольшой риск, меры не требуются</v>
      </c>
      <c r="J64" s="19" t="s">
        <v>243</v>
      </c>
      <c r="K64" s="20">
        <v>0.5</v>
      </c>
      <c r="L64" s="21">
        <v>0.5</v>
      </c>
      <c r="M64" s="20">
        <v>6</v>
      </c>
      <c r="N64" s="21">
        <v>6</v>
      </c>
      <c r="O64" s="20">
        <v>3</v>
      </c>
      <c r="P64" s="21">
        <v>3</v>
      </c>
      <c r="Q64" s="22">
        <v>9</v>
      </c>
      <c r="R64" s="23">
        <v>9</v>
      </c>
    </row>
    <row r="65" spans="1:18" ht="210" customHeight="1" x14ac:dyDescent="0.25">
      <c r="A65" s="16">
        <v>59</v>
      </c>
      <c r="B65" s="17" t="s">
        <v>291</v>
      </c>
      <c r="C65" s="18" t="s">
        <v>292</v>
      </c>
      <c r="E65" s="19" t="s">
        <v>309</v>
      </c>
      <c r="F65" s="19" t="s">
        <v>310</v>
      </c>
      <c r="G65" s="19" t="str">
        <f>IF(F65="","",VLOOKUP(F65,[34]списки!$U$2:$V$147,2,))</f>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
      <c r="H65" s="19" t="s">
        <v>311</v>
      </c>
      <c r="I65" s="19" t="str">
        <f>IF(F65="","",VLOOKUP(Q65,[34]списки!$O$2:$P$8,2))</f>
        <v xml:space="preserve">Возможный риск, необходимо уделить внимание </v>
      </c>
      <c r="J65" s="19" t="s">
        <v>312</v>
      </c>
      <c r="K65" s="20">
        <v>1</v>
      </c>
      <c r="L65" s="21">
        <v>0.5</v>
      </c>
      <c r="M65" s="20">
        <v>6</v>
      </c>
      <c r="N65" s="21">
        <v>6</v>
      </c>
      <c r="O65" s="20">
        <v>7</v>
      </c>
      <c r="P65" s="21">
        <v>7</v>
      </c>
      <c r="Q65" s="22">
        <v>42</v>
      </c>
      <c r="R65" s="23">
        <v>21</v>
      </c>
    </row>
    <row r="66" spans="1:18" ht="210" customHeight="1" x14ac:dyDescent="0.25">
      <c r="A66" s="16">
        <v>60</v>
      </c>
      <c r="B66" s="17" t="s">
        <v>313</v>
      </c>
      <c r="C66" s="18" t="s">
        <v>314</v>
      </c>
      <c r="E66" s="19" t="s">
        <v>315</v>
      </c>
      <c r="F66" s="19" t="s">
        <v>316</v>
      </c>
      <c r="G66" s="19" t="str">
        <f>IF(F66="","",VLOOKUP(F66,[34]списки!$U$2:$V$147,2,))</f>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
      <c r="H66" s="19" t="s">
        <v>317</v>
      </c>
      <c r="I66" s="19" t="str">
        <f>IF(F66="","",VLOOKUP(Q66,[34]списки!$O$2:$P$8,2))</f>
        <v xml:space="preserve">Возможный риск, необходимо уделить внимание </v>
      </c>
      <c r="J66" s="19" t="s">
        <v>318</v>
      </c>
      <c r="K66" s="20">
        <v>0.5</v>
      </c>
      <c r="L66" s="21">
        <v>0.2</v>
      </c>
      <c r="M66" s="20">
        <v>6</v>
      </c>
      <c r="N66" s="21">
        <v>6</v>
      </c>
      <c r="O66" s="20">
        <v>7</v>
      </c>
      <c r="P66" s="21">
        <v>7</v>
      </c>
      <c r="Q66" s="22">
        <v>21</v>
      </c>
      <c r="R66" s="23">
        <v>8.4000000000000021</v>
      </c>
    </row>
    <row r="67" spans="1:18" ht="210" customHeight="1" x14ac:dyDescent="0.25">
      <c r="A67" s="16">
        <v>61</v>
      </c>
      <c r="B67" s="17" t="s">
        <v>291</v>
      </c>
      <c r="C67" s="18" t="s">
        <v>292</v>
      </c>
      <c r="E67" s="19" t="s">
        <v>319</v>
      </c>
      <c r="F67" s="19" t="s">
        <v>320</v>
      </c>
      <c r="G67" s="19" t="str">
        <f>IF(F67="","",VLOOKUP(F67,[34]списки!$U$2:$V$147,2,))</f>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
      <c r="H67" s="19" t="s">
        <v>321</v>
      </c>
      <c r="I67" s="19" t="str">
        <f>IF(F67="","",VLOOKUP(Q67,[34]списки!$O$2:$P$8,2))</f>
        <v xml:space="preserve">Возможный риск, необходимо уделить внимание </v>
      </c>
      <c r="J67" s="19" t="s">
        <v>322</v>
      </c>
      <c r="K67" s="20">
        <v>1</v>
      </c>
      <c r="L67" s="21">
        <v>1</v>
      </c>
      <c r="M67" s="20">
        <v>6</v>
      </c>
      <c r="N67" s="21">
        <v>6</v>
      </c>
      <c r="O67" s="20">
        <v>7</v>
      </c>
      <c r="P67" s="21">
        <v>3</v>
      </c>
      <c r="Q67" s="22">
        <v>42</v>
      </c>
      <c r="R67" s="23">
        <v>18</v>
      </c>
    </row>
    <row r="68" spans="1:18" ht="210" customHeight="1" x14ac:dyDescent="0.25">
      <c r="A68" s="16">
        <v>62</v>
      </c>
      <c r="B68" s="17" t="s">
        <v>153</v>
      </c>
      <c r="C68" s="18" t="s">
        <v>154</v>
      </c>
      <c r="E68" s="19" t="s">
        <v>323</v>
      </c>
      <c r="F68" s="19" t="s">
        <v>324</v>
      </c>
      <c r="G68" s="19" t="str">
        <f>IF(F68="","",VLOOKUP(F68,[34]списки!$U$2:$V$147,2,))</f>
        <v>Опасность, связанная с отсутствием информации (схемы, знаков, разметки) о направлении эвакуации в случае возникновения аварии;</v>
      </c>
      <c r="H68" s="19" t="s">
        <v>325</v>
      </c>
      <c r="I68" s="19" t="str">
        <f>IF(F68="","",VLOOKUP(Q68,[34]списки!$O$2:$P$8,2))</f>
        <v xml:space="preserve">Возможный риск, необходимо уделить внимание </v>
      </c>
      <c r="J68" s="19" t="s">
        <v>326</v>
      </c>
      <c r="K68" s="20">
        <v>0.5</v>
      </c>
      <c r="L68" s="21">
        <v>0.2</v>
      </c>
      <c r="M68" s="20">
        <v>6</v>
      </c>
      <c r="N68" s="21">
        <v>6</v>
      </c>
      <c r="O68" s="20">
        <v>15</v>
      </c>
      <c r="P68" s="21">
        <v>3</v>
      </c>
      <c r="Q68" s="22">
        <v>45</v>
      </c>
      <c r="R68" s="23">
        <v>3.6000000000000005</v>
      </c>
    </row>
    <row r="69" spans="1:18" ht="210" customHeight="1" x14ac:dyDescent="0.25">
      <c r="A69" s="16">
        <v>63</v>
      </c>
      <c r="B69" s="17" t="s">
        <v>225</v>
      </c>
      <c r="C69" s="18" t="s">
        <v>226</v>
      </c>
      <c r="E69" s="19" t="s">
        <v>327</v>
      </c>
      <c r="F69" s="19" t="s">
        <v>328</v>
      </c>
      <c r="G69" s="19" t="str">
        <f>IF(F69="","",VLOOKUP(F69,[34]списки!$U$2:$V$147,2,))</f>
        <v xml:space="preserve"> Опасность от вдыхания дыма, паров вредных газов и пыли при пожаре;</v>
      </c>
      <c r="H69" s="19" t="s">
        <v>329</v>
      </c>
      <c r="I69" s="19" t="str">
        <f>IF(F69="","",VLOOKUP(Q69,[34]списки!$O$2:$P$8,2))</f>
        <v>Высокий риск, требуются неотложные меры, усовершенствования</v>
      </c>
      <c r="J69" s="19" t="s">
        <v>330</v>
      </c>
      <c r="K69" s="20">
        <v>3</v>
      </c>
      <c r="L69" s="21">
        <v>1</v>
      </c>
      <c r="M69" s="20">
        <v>6</v>
      </c>
      <c r="N69" s="21">
        <v>6</v>
      </c>
      <c r="O69" s="20">
        <v>15</v>
      </c>
      <c r="P69" s="21">
        <v>7</v>
      </c>
      <c r="Q69" s="22">
        <v>270</v>
      </c>
      <c r="R69" s="23">
        <v>42</v>
      </c>
    </row>
    <row r="70" spans="1:18" ht="210" customHeight="1" x14ac:dyDescent="0.25">
      <c r="A70" s="16">
        <v>64</v>
      </c>
      <c r="B70" s="17" t="s">
        <v>331</v>
      </c>
      <c r="C70" s="18" t="s">
        <v>332</v>
      </c>
      <c r="E70" s="19" t="s">
        <v>333</v>
      </c>
      <c r="F70" s="19" t="s">
        <v>334</v>
      </c>
      <c r="G70" s="19" t="str">
        <f>IF(F70="","",VLOOKUP(F70,[34]списки!$U$2:$V$147,2,))</f>
        <v xml:space="preserve"> Опасность воспламенения;</v>
      </c>
      <c r="H70" s="19" t="s">
        <v>335</v>
      </c>
      <c r="I70" s="19" t="str">
        <f>IF(F70="","",VLOOKUP(Q70,[34]списки!$O$2:$P$8,2))</f>
        <v>Высокий риск, требуются неотложные меры, усовершенствования</v>
      </c>
      <c r="J70" s="19" t="s">
        <v>336</v>
      </c>
      <c r="K70" s="20">
        <v>3</v>
      </c>
      <c r="L70" s="21">
        <v>0.5</v>
      </c>
      <c r="M70" s="20">
        <v>6</v>
      </c>
      <c r="N70" s="21">
        <v>6</v>
      </c>
      <c r="O70" s="20">
        <v>15</v>
      </c>
      <c r="P70" s="21">
        <v>15</v>
      </c>
      <c r="Q70" s="22">
        <v>270</v>
      </c>
      <c r="R70" s="23">
        <v>45</v>
      </c>
    </row>
    <row r="71" spans="1:18" ht="210" customHeight="1" x14ac:dyDescent="0.25">
      <c r="A71" s="16">
        <v>65</v>
      </c>
      <c r="B71" s="17" t="s">
        <v>158</v>
      </c>
      <c r="C71" s="18" t="s">
        <v>159</v>
      </c>
      <c r="E71" s="19" t="s">
        <v>337</v>
      </c>
      <c r="F71" s="19" t="s">
        <v>338</v>
      </c>
      <c r="G71" s="19" t="str">
        <f>IF(F71="","",VLOOKUP(F71,[34]списки!$U$2:$V$147,2,))</f>
        <v xml:space="preserve"> Опасность воздействия открытого пламени;</v>
      </c>
      <c r="H71" s="19" t="s">
        <v>339</v>
      </c>
      <c r="I71" s="19" t="str">
        <f>IF(F71="","",VLOOKUP(Q71,[34]списки!$O$2:$P$8,2))</f>
        <v>Серьезный риск, требуются меры по снижению степени риска в установленные сроки</v>
      </c>
      <c r="J71" s="19" t="s">
        <v>340</v>
      </c>
      <c r="K71" s="20">
        <v>3</v>
      </c>
      <c r="L71" s="21">
        <v>0.5</v>
      </c>
      <c r="M71" s="20">
        <v>6</v>
      </c>
      <c r="N71" s="21">
        <v>6</v>
      </c>
      <c r="O71" s="20">
        <v>7</v>
      </c>
      <c r="P71" s="21">
        <v>7</v>
      </c>
      <c r="Q71" s="22">
        <v>126</v>
      </c>
      <c r="R71" s="23">
        <v>21</v>
      </c>
    </row>
    <row r="72" spans="1:18" ht="210" customHeight="1" x14ac:dyDescent="0.25">
      <c r="A72" s="16">
        <v>66</v>
      </c>
      <c r="B72" s="17" t="s">
        <v>225</v>
      </c>
      <c r="C72" s="18" t="s">
        <v>226</v>
      </c>
      <c r="E72" s="19" t="s">
        <v>341</v>
      </c>
      <c r="F72" s="19" t="s">
        <v>342</v>
      </c>
      <c r="G72" s="19" t="str">
        <f>IF(F72="","",VLOOKUP(F72,[34]списки!$U$2:$V$147,2,))</f>
        <v>Опасность воздействия пониженной концентрации кислорода в воздухе;</v>
      </c>
      <c r="H72" s="19" t="s">
        <v>343</v>
      </c>
      <c r="I72" s="19" t="str">
        <f>IF(F72="","",VLOOKUP(Q72,[34]списки!$O$2:$P$8,2))</f>
        <v>Высокий риск, требуются неотложные меры, усовершенствования</v>
      </c>
      <c r="J72" s="19" t="s">
        <v>330</v>
      </c>
      <c r="K72" s="20">
        <v>3</v>
      </c>
      <c r="L72" s="21">
        <v>1</v>
      </c>
      <c r="M72" s="20">
        <v>6</v>
      </c>
      <c r="N72" s="21">
        <v>6</v>
      </c>
      <c r="O72" s="20">
        <v>15</v>
      </c>
      <c r="P72" s="21">
        <v>7</v>
      </c>
      <c r="Q72" s="22">
        <v>270</v>
      </c>
      <c r="R72" s="23">
        <v>42</v>
      </c>
    </row>
    <row r="73" spans="1:18" ht="210" customHeight="1" x14ac:dyDescent="0.25">
      <c r="A73" s="16">
        <v>67</v>
      </c>
      <c r="B73" s="17" t="s">
        <v>344</v>
      </c>
      <c r="C73" s="18" t="s">
        <v>345</v>
      </c>
      <c r="E73" s="19" t="s">
        <v>346</v>
      </c>
      <c r="F73" s="19" t="s">
        <v>347</v>
      </c>
      <c r="G73" s="19" t="str">
        <f>IF(F73="","",VLOOKUP(F73,[34]списки!$U$2:$V$147,2,))</f>
        <v>Опасность обрушения наземных конструкций;</v>
      </c>
      <c r="H73" s="19" t="s">
        <v>348</v>
      </c>
      <c r="I73" s="19" t="str">
        <f>IF(F73="","",VLOOKUP(Q73,[34]списки!$O$2:$P$8,2))</f>
        <v>Серьезный риск, требуются меры по снижению степени риска в установленные сроки</v>
      </c>
      <c r="J73" s="19" t="s">
        <v>349</v>
      </c>
      <c r="K73" s="20">
        <v>0.5</v>
      </c>
      <c r="L73" s="21">
        <v>0.1</v>
      </c>
      <c r="M73" s="20">
        <v>6</v>
      </c>
      <c r="N73" s="21">
        <v>6</v>
      </c>
      <c r="O73" s="20">
        <v>40</v>
      </c>
      <c r="P73" s="21">
        <v>40</v>
      </c>
      <c r="Q73" s="22">
        <v>120</v>
      </c>
      <c r="R73" s="23">
        <v>24.000000000000004</v>
      </c>
    </row>
    <row r="74" spans="1:18" ht="210" customHeight="1" x14ac:dyDescent="0.25">
      <c r="A74" s="16">
        <v>68</v>
      </c>
      <c r="B74" s="17" t="s">
        <v>350</v>
      </c>
      <c r="C74" s="18" t="s">
        <v>351</v>
      </c>
      <c r="E74" s="19" t="s">
        <v>352</v>
      </c>
      <c r="F74" s="19" t="s">
        <v>353</v>
      </c>
      <c r="G74" s="19" t="str">
        <f>IF(F74="","",VLOOKUP(F74,[34]списки!$U$2:$V$147,2,))</f>
        <v>Опасность наезда на человека;</v>
      </c>
      <c r="H74" s="19" t="s">
        <v>354</v>
      </c>
      <c r="I74" s="19" t="str">
        <f>IF(F74="","",VLOOKUP(Q74,[34]списки!$O$2:$P$8,2))</f>
        <v>Серьезный риск, требуются меры по снижению степени риска в установленные сроки</v>
      </c>
      <c r="J74" s="19" t="s">
        <v>355</v>
      </c>
      <c r="K74" s="20">
        <v>1</v>
      </c>
      <c r="L74" s="21">
        <v>0.2</v>
      </c>
      <c r="M74" s="20">
        <v>6</v>
      </c>
      <c r="N74" s="21">
        <v>6</v>
      </c>
      <c r="O74" s="20">
        <v>15</v>
      </c>
      <c r="P74" s="21">
        <v>15</v>
      </c>
      <c r="Q74" s="22">
        <v>90</v>
      </c>
      <c r="R74" s="23">
        <v>18.000000000000004</v>
      </c>
    </row>
    <row r="75" spans="1:18" ht="210" customHeight="1" x14ac:dyDescent="0.25">
      <c r="A75" s="16">
        <v>69</v>
      </c>
      <c r="B75" s="17" t="s">
        <v>356</v>
      </c>
      <c r="C75" s="18" t="s">
        <v>357</v>
      </c>
      <c r="E75" s="19" t="s">
        <v>352</v>
      </c>
      <c r="F75" s="19" t="s">
        <v>358</v>
      </c>
      <c r="G75" s="19" t="str">
        <f>IF(F75="","",VLOOKUP(F75,[34]списки!$U$2:$V$147,2,))</f>
        <v>Опасность падения с транспортного средства;</v>
      </c>
      <c r="H75" s="19" t="s">
        <v>359</v>
      </c>
      <c r="I75" s="19" t="str">
        <f>IF(F75="","",VLOOKUP(Q75,[34]списки!$O$2:$P$8,2))</f>
        <v xml:space="preserve">Возможный риск, необходимо уделить внимание </v>
      </c>
      <c r="J75" s="19" t="s">
        <v>360</v>
      </c>
      <c r="K75" s="20">
        <v>0.5</v>
      </c>
      <c r="L75" s="21">
        <v>0.2</v>
      </c>
      <c r="M75" s="20">
        <v>6</v>
      </c>
      <c r="N75" s="21">
        <v>6</v>
      </c>
      <c r="O75" s="20">
        <v>15</v>
      </c>
      <c r="P75" s="21">
        <v>15</v>
      </c>
      <c r="Q75" s="22">
        <v>45</v>
      </c>
      <c r="R75" s="23">
        <v>18.000000000000004</v>
      </c>
    </row>
    <row r="76" spans="1:18" ht="210" customHeight="1" x14ac:dyDescent="0.25">
      <c r="A76" s="16">
        <v>70</v>
      </c>
      <c r="B76" s="17" t="s">
        <v>361</v>
      </c>
      <c r="C76" s="18" t="s">
        <v>362</v>
      </c>
      <c r="E76" s="19" t="s">
        <v>363</v>
      </c>
      <c r="F76" s="19" t="s">
        <v>364</v>
      </c>
      <c r="G76" s="19" t="str">
        <f>IF(F76="","",VLOOKUP(F76,[34]списки!$U$2:$V$147,2,))</f>
        <v>Опасность опрокидывания транспортного средства при нарушении способов установки и строповки грузов;</v>
      </c>
      <c r="H76" s="19" t="s">
        <v>365</v>
      </c>
      <c r="I76" s="19" t="str">
        <f>IF(F76="","",VLOOKUP(Q76,[34]списки!$O$2:$P$8,2))</f>
        <v xml:space="preserve">Возможный риск, необходимо уделить внимание </v>
      </c>
      <c r="J76" s="19" t="s">
        <v>366</v>
      </c>
      <c r="K76" s="20">
        <v>0.5</v>
      </c>
      <c r="L76" s="21">
        <v>0.2</v>
      </c>
      <c r="M76" s="20">
        <v>6</v>
      </c>
      <c r="N76" s="21">
        <v>6</v>
      </c>
      <c r="O76" s="20">
        <v>15</v>
      </c>
      <c r="P76" s="21">
        <v>15</v>
      </c>
      <c r="Q76" s="22">
        <v>45</v>
      </c>
      <c r="R76" s="23">
        <v>18.000000000000004</v>
      </c>
    </row>
    <row r="77" spans="1:18" ht="210" customHeight="1" x14ac:dyDescent="0.25">
      <c r="A77" s="16">
        <v>71</v>
      </c>
      <c r="B77" s="17" t="s">
        <v>361</v>
      </c>
      <c r="C77" s="18" t="s">
        <v>362</v>
      </c>
      <c r="E77" s="19" t="s">
        <v>367</v>
      </c>
      <c r="F77" s="19" t="s">
        <v>368</v>
      </c>
      <c r="G77" s="19" t="str">
        <f>IF(F77="","",VLOOKUP(F77,[34]списки!$U$2:$V$147,2,))</f>
        <v>Опасность от груза, перемещающегося во время движения транспортного средства, из-за несоблюдения правил его укладки и крепления;</v>
      </c>
      <c r="H77" s="19" t="s">
        <v>369</v>
      </c>
      <c r="I77" s="19" t="str">
        <f>IF(F77="","",VLOOKUP(Q77,[34]списки!$O$2:$P$8,2))</f>
        <v>Серьезный риск, требуются меры по снижению степени риска в установленные сроки</v>
      </c>
      <c r="J77" s="19" t="s">
        <v>370</v>
      </c>
      <c r="K77" s="20">
        <v>1</v>
      </c>
      <c r="L77" s="21">
        <v>0.2</v>
      </c>
      <c r="M77" s="20">
        <v>6</v>
      </c>
      <c r="N77" s="21">
        <v>6</v>
      </c>
      <c r="O77" s="20">
        <v>15</v>
      </c>
      <c r="P77" s="21">
        <v>15</v>
      </c>
      <c r="Q77" s="22">
        <v>90</v>
      </c>
      <c r="R77" s="23">
        <v>18.000000000000004</v>
      </c>
    </row>
    <row r="78" spans="1:18" ht="210" customHeight="1" x14ac:dyDescent="0.25">
      <c r="A78" s="16">
        <v>72</v>
      </c>
      <c r="B78" s="17" t="s">
        <v>361</v>
      </c>
      <c r="C78" s="18" t="s">
        <v>362</v>
      </c>
      <c r="E78" s="19" t="s">
        <v>352</v>
      </c>
      <c r="F78" s="19" t="s">
        <v>371</v>
      </c>
      <c r="G78" s="19" t="str">
        <f>IF(F78="","",VLOOKUP(F78,[34]списки!$U$2:$V$147,2,))</f>
        <v>Опасность опрокидывания транспортного средства при проведении работ;</v>
      </c>
      <c r="H78" s="19" t="s">
        <v>372</v>
      </c>
      <c r="I78" s="19" t="str">
        <f>IF(F78="","",VLOOKUP(Q78,[34]списки!$O$2:$P$8,2))</f>
        <v xml:space="preserve">Возможный риск, необходимо уделить внимание </v>
      </c>
      <c r="J78" s="19" t="s">
        <v>366</v>
      </c>
      <c r="K78" s="20">
        <v>0.5</v>
      </c>
      <c r="L78" s="21">
        <v>0.2</v>
      </c>
      <c r="M78" s="20">
        <v>6</v>
      </c>
      <c r="N78" s="21">
        <v>6</v>
      </c>
      <c r="O78" s="20">
        <v>15</v>
      </c>
      <c r="P78" s="21">
        <v>15</v>
      </c>
      <c r="Q78" s="22">
        <v>45</v>
      </c>
      <c r="R78" s="23">
        <v>18.000000000000004</v>
      </c>
    </row>
    <row r="79" spans="1:18" ht="210" customHeight="1" x14ac:dyDescent="0.25">
      <c r="A79" s="16">
        <v>73</v>
      </c>
      <c r="B79" s="17" t="s">
        <v>373</v>
      </c>
      <c r="C79" s="18" t="s">
        <v>374</v>
      </c>
      <c r="E79" s="19" t="s">
        <v>375</v>
      </c>
      <c r="F79" s="19" t="s">
        <v>376</v>
      </c>
      <c r="G79" s="19" t="str">
        <f>IF(F79="","",VLOOKUP(F79,[34]списки!$U$2:$V$147,2,))</f>
        <v>Опасность самовозгорания горючих веществ;</v>
      </c>
      <c r="H79" s="19" t="s">
        <v>377</v>
      </c>
      <c r="I79" s="19" t="str">
        <f>IF(F79="","",VLOOKUP(Q79,[34]списки!$O$2:$P$8,2))</f>
        <v>Серьезный риск, требуются меры по снижению степени риска в установленные сроки</v>
      </c>
      <c r="J79" s="19" t="s">
        <v>378</v>
      </c>
      <c r="K79" s="20">
        <v>1</v>
      </c>
      <c r="L79" s="21">
        <v>0.5</v>
      </c>
      <c r="M79" s="20">
        <v>6</v>
      </c>
      <c r="N79" s="21">
        <v>6</v>
      </c>
      <c r="O79" s="20">
        <v>15</v>
      </c>
      <c r="P79" s="21">
        <v>15</v>
      </c>
      <c r="Q79" s="22">
        <v>90</v>
      </c>
      <c r="R79" s="23">
        <v>45</v>
      </c>
    </row>
    <row r="80" spans="1:18" ht="210" customHeight="1" x14ac:dyDescent="0.25">
      <c r="A80" s="16">
        <v>74</v>
      </c>
      <c r="B80" s="17" t="s">
        <v>331</v>
      </c>
      <c r="C80" s="18" t="s">
        <v>332</v>
      </c>
      <c r="E80" s="19" t="s">
        <v>379</v>
      </c>
      <c r="F80" s="19" t="s">
        <v>380</v>
      </c>
      <c r="G80" s="19" t="str">
        <f>IF(F80="","",VLOOKUP(F80,[34]списки!$U$2:$V$147,2,))</f>
        <v xml:space="preserve"> Опасность возникновения взрыва, в том числе происшедшего вследствие пожара;</v>
      </c>
      <c r="H80" s="19" t="s">
        <v>381</v>
      </c>
      <c r="I80" s="19" t="str">
        <f>IF(F80="","",VLOOKUP(Q80,[34]списки!$O$2:$P$8,2))</f>
        <v>Высокий риск, требуются неотложные меры, усовершенствования</v>
      </c>
      <c r="J80" s="19" t="s">
        <v>382</v>
      </c>
      <c r="K80" s="20">
        <v>1</v>
      </c>
      <c r="L80" s="21">
        <v>0.5</v>
      </c>
      <c r="M80" s="20">
        <v>6</v>
      </c>
      <c r="N80" s="21">
        <v>6</v>
      </c>
      <c r="O80" s="20">
        <v>40</v>
      </c>
      <c r="P80" s="21">
        <v>40</v>
      </c>
      <c r="Q80" s="22">
        <v>240</v>
      </c>
      <c r="R80" s="23">
        <v>120</v>
      </c>
    </row>
    <row r="81" spans="1:18" ht="210" customHeight="1" x14ac:dyDescent="0.25">
      <c r="A81" s="16">
        <v>75</v>
      </c>
      <c r="B81" s="17" t="s">
        <v>383</v>
      </c>
      <c r="C81" s="18" t="s">
        <v>384</v>
      </c>
      <c r="E81" s="19" t="s">
        <v>385</v>
      </c>
      <c r="F81" s="19" t="s">
        <v>386</v>
      </c>
      <c r="G81" s="19" t="str">
        <f>IF(F81="","",VLOOKUP(F81,[34]списки!$U$2:$V$147,2,))</f>
        <v xml:space="preserve"> Опасность воздействия ударной волны;</v>
      </c>
      <c r="H81" s="19" t="s">
        <v>387</v>
      </c>
      <c r="I81" s="19" t="str">
        <f>IF(F81="","",VLOOKUP(Q81,[34]списки!$O$2:$P$8,2))</f>
        <v>Серьезный риск, требуются меры по снижению степени риска в установленные сроки</v>
      </c>
      <c r="J81" s="19" t="s">
        <v>388</v>
      </c>
      <c r="K81" s="20">
        <v>1</v>
      </c>
      <c r="L81" s="21">
        <v>0.5</v>
      </c>
      <c r="M81" s="20">
        <v>6</v>
      </c>
      <c r="N81" s="21">
        <v>6</v>
      </c>
      <c r="O81" s="20">
        <v>15</v>
      </c>
      <c r="P81" s="21">
        <v>15</v>
      </c>
      <c r="Q81" s="22">
        <v>90</v>
      </c>
      <c r="R81" s="23">
        <v>45</v>
      </c>
    </row>
    <row r="82" spans="1:18" ht="210" customHeight="1" x14ac:dyDescent="0.25">
      <c r="A82" s="16">
        <v>76</v>
      </c>
      <c r="B82" s="17" t="s">
        <v>389</v>
      </c>
      <c r="C82" s="18" t="s">
        <v>390</v>
      </c>
      <c r="E82" s="19" t="s">
        <v>391</v>
      </c>
      <c r="F82" s="19" t="s">
        <v>392</v>
      </c>
      <c r="G82" s="19" t="str">
        <f>IF(F82="","",VLOOKUP(F82,[34]списки!$U$2:$V$147,2,))</f>
        <v xml:space="preserve"> Опасность, связанная с несоответствием средств индивидуальной защиты анатомическим особенностям человека;</v>
      </c>
      <c r="H82" s="19" t="s">
        <v>393</v>
      </c>
      <c r="I82" s="19" t="str">
        <f>IF(F82="","",VLOOKUP(Q82,[34]списки!$O$2:$P$8,2))</f>
        <v xml:space="preserve">Возможный риск, необходимо уделить внимание </v>
      </c>
      <c r="J82" s="19" t="s">
        <v>394</v>
      </c>
      <c r="K82" s="20">
        <v>1</v>
      </c>
      <c r="L82" s="21">
        <v>0.2</v>
      </c>
      <c r="M82" s="20">
        <v>6</v>
      </c>
      <c r="N82" s="21">
        <v>6</v>
      </c>
      <c r="O82" s="20">
        <v>7</v>
      </c>
      <c r="P82" s="21">
        <v>7</v>
      </c>
      <c r="Q82" s="22">
        <v>42</v>
      </c>
      <c r="R82" s="23">
        <v>8.4000000000000021</v>
      </c>
    </row>
    <row r="83" spans="1:18" ht="210" customHeight="1" x14ac:dyDescent="0.25">
      <c r="B83" s="17"/>
      <c r="G83" s="19" t="str">
        <f>IF(F83="","",VLOOKUP(F83,[32]списки!$U$2:$V$147,2,))</f>
        <v/>
      </c>
      <c r="I83" s="19" t="str">
        <f>IF(F83="","",VLOOKUP(Q83,[32]списки!$O$2:$P$8,2))</f>
        <v/>
      </c>
    </row>
    <row r="84" spans="1:18" x14ac:dyDescent="0.25">
      <c r="B84" s="17"/>
    </row>
    <row r="85" spans="1:18" ht="210" customHeight="1" x14ac:dyDescent="0.25">
      <c r="B85" s="17"/>
    </row>
    <row r="86" spans="1:18" ht="210" customHeight="1" x14ac:dyDescent="0.25">
      <c r="B86" s="17"/>
    </row>
    <row r="87" spans="1:18" ht="210" customHeight="1" x14ac:dyDescent="0.25">
      <c r="B87" s="17"/>
    </row>
    <row r="88" spans="1:18" ht="210" customHeight="1" x14ac:dyDescent="0.25">
      <c r="B88" s="17"/>
    </row>
    <row r="89" spans="1:18" ht="210" customHeight="1" x14ac:dyDescent="0.25">
      <c r="B89" s="17"/>
    </row>
    <row r="90" spans="1:18" ht="210" customHeight="1" x14ac:dyDescent="0.25">
      <c r="B90" s="17"/>
    </row>
    <row r="91" spans="1:18" ht="210" customHeight="1" x14ac:dyDescent="0.25">
      <c r="B91" s="17"/>
    </row>
    <row r="92" spans="1:18" ht="210" customHeight="1" x14ac:dyDescent="0.25">
      <c r="B92" s="17"/>
    </row>
    <row r="93" spans="1:18" ht="210" customHeight="1" x14ac:dyDescent="0.25">
      <c r="B93" s="17"/>
    </row>
    <row r="94" spans="1:18" ht="210" customHeight="1" x14ac:dyDescent="0.25">
      <c r="B94" s="17"/>
    </row>
    <row r="95" spans="1:18" ht="210" customHeight="1" x14ac:dyDescent="0.25">
      <c r="B95" s="17"/>
    </row>
    <row r="96" spans="1:18" ht="210" customHeight="1" x14ac:dyDescent="0.25">
      <c r="B96" s="17"/>
    </row>
    <row r="97" spans="2:2" ht="210" customHeight="1" x14ac:dyDescent="0.25">
      <c r="B97" s="17"/>
    </row>
    <row r="98" spans="2:2" ht="210" customHeight="1" x14ac:dyDescent="0.25">
      <c r="B98" s="17"/>
    </row>
    <row r="99" spans="2:2" ht="210" customHeight="1" x14ac:dyDescent="0.25">
      <c r="B99" s="17"/>
    </row>
    <row r="100" spans="2:2" ht="210" customHeight="1" x14ac:dyDescent="0.25">
      <c r="B100" s="17"/>
    </row>
    <row r="101" spans="2:2" ht="210" customHeight="1" x14ac:dyDescent="0.25">
      <c r="B101" s="17"/>
    </row>
    <row r="102" spans="2:2" ht="210" customHeight="1" x14ac:dyDescent="0.25">
      <c r="B102" s="17"/>
    </row>
    <row r="103" spans="2:2" ht="210" customHeight="1" x14ac:dyDescent="0.25">
      <c r="B103" s="17"/>
    </row>
    <row r="104" spans="2:2" ht="210" customHeight="1" x14ac:dyDescent="0.25">
      <c r="B104" s="17"/>
    </row>
    <row r="105" spans="2:2" ht="210" customHeight="1" x14ac:dyDescent="0.25">
      <c r="B105" s="17"/>
    </row>
    <row r="106" spans="2:2" ht="210" customHeight="1" x14ac:dyDescent="0.25">
      <c r="B106" s="17"/>
    </row>
    <row r="107" spans="2:2" ht="210" customHeight="1" x14ac:dyDescent="0.25">
      <c r="B107" s="17"/>
    </row>
    <row r="108" spans="2:2" ht="210" customHeight="1" x14ac:dyDescent="0.25">
      <c r="B108" s="17"/>
    </row>
    <row r="109" spans="2:2" ht="210" customHeight="1" x14ac:dyDescent="0.25">
      <c r="B109" s="17"/>
    </row>
    <row r="110" spans="2:2" ht="210" customHeight="1" x14ac:dyDescent="0.25">
      <c r="B110" s="17"/>
    </row>
    <row r="111" spans="2:2" ht="210" customHeight="1" x14ac:dyDescent="0.25">
      <c r="B111" s="17"/>
    </row>
    <row r="112" spans="2:2" ht="210" customHeight="1" x14ac:dyDescent="0.25">
      <c r="B112" s="17"/>
    </row>
    <row r="113" spans="2:2" ht="210" customHeight="1" x14ac:dyDescent="0.25">
      <c r="B113" s="17"/>
    </row>
    <row r="114" spans="2:2" ht="210" customHeight="1" x14ac:dyDescent="0.25">
      <c r="B114" s="17"/>
    </row>
    <row r="115" spans="2:2" ht="210" customHeight="1" x14ac:dyDescent="0.25">
      <c r="B115" s="17"/>
    </row>
    <row r="116" spans="2:2" ht="210" customHeight="1" x14ac:dyDescent="0.25">
      <c r="B116" s="17"/>
    </row>
    <row r="117" spans="2:2" ht="210" customHeight="1" x14ac:dyDescent="0.25">
      <c r="B117" s="17"/>
    </row>
    <row r="118" spans="2:2" ht="210" customHeight="1" x14ac:dyDescent="0.25">
      <c r="B118" s="17"/>
    </row>
    <row r="119" spans="2:2" ht="210" customHeight="1" x14ac:dyDescent="0.25">
      <c r="B119" s="17"/>
    </row>
    <row r="120" spans="2:2" ht="210" customHeight="1" x14ac:dyDescent="0.25">
      <c r="B120" s="17"/>
    </row>
    <row r="121" spans="2:2" ht="210" customHeight="1" x14ac:dyDescent="0.25">
      <c r="B121" s="17"/>
    </row>
    <row r="122" spans="2:2" ht="210" customHeight="1" x14ac:dyDescent="0.25">
      <c r="B122" s="17"/>
    </row>
    <row r="123" spans="2:2" ht="210" customHeight="1" x14ac:dyDescent="0.25">
      <c r="B123" s="17"/>
    </row>
    <row r="124" spans="2:2" ht="210" customHeight="1" x14ac:dyDescent="0.25">
      <c r="B124" s="17"/>
    </row>
    <row r="125" spans="2:2" ht="210" customHeight="1" x14ac:dyDescent="0.25">
      <c r="B125" s="17"/>
    </row>
    <row r="126" spans="2:2" ht="210" customHeight="1" x14ac:dyDescent="0.25">
      <c r="B126" s="17"/>
    </row>
    <row r="127" spans="2:2" ht="210" customHeight="1" x14ac:dyDescent="0.25">
      <c r="B127" s="17"/>
    </row>
    <row r="128" spans="2:2" ht="210" customHeight="1" x14ac:dyDescent="0.25">
      <c r="B128" s="17"/>
    </row>
    <row r="129" spans="2:2" ht="210" customHeight="1" x14ac:dyDescent="0.25">
      <c r="B129" s="17"/>
    </row>
    <row r="130" spans="2:2" ht="210" customHeight="1" x14ac:dyDescent="0.25">
      <c r="B130" s="17"/>
    </row>
    <row r="131" spans="2:2" ht="210" customHeight="1" x14ac:dyDescent="0.25">
      <c r="B131" s="17"/>
    </row>
    <row r="132" spans="2:2" ht="210" customHeight="1" x14ac:dyDescent="0.25">
      <c r="B132" s="17"/>
    </row>
    <row r="133" spans="2:2" ht="210" customHeight="1" x14ac:dyDescent="0.25">
      <c r="B133" s="17"/>
    </row>
    <row r="134" spans="2:2" ht="210" customHeight="1" x14ac:dyDescent="0.25">
      <c r="B134" s="17"/>
    </row>
    <row r="135" spans="2:2" ht="210" customHeight="1" x14ac:dyDescent="0.25">
      <c r="B135" s="17"/>
    </row>
    <row r="136" spans="2:2" ht="210" customHeight="1" x14ac:dyDescent="0.25">
      <c r="B136" s="17"/>
    </row>
    <row r="137" spans="2:2" ht="210" customHeight="1" x14ac:dyDescent="0.25">
      <c r="B137" s="17"/>
    </row>
    <row r="138" spans="2:2" ht="210" customHeight="1" x14ac:dyDescent="0.25">
      <c r="B138" s="17"/>
    </row>
    <row r="139" spans="2:2" ht="210" customHeight="1" x14ac:dyDescent="0.25">
      <c r="B139" s="17"/>
    </row>
    <row r="140" spans="2:2" ht="210" customHeight="1" x14ac:dyDescent="0.25">
      <c r="B140" s="17"/>
    </row>
    <row r="141" spans="2:2" ht="210" customHeight="1" x14ac:dyDescent="0.25">
      <c r="B141" s="17"/>
    </row>
    <row r="142" spans="2:2" ht="210" customHeight="1" x14ac:dyDescent="0.25">
      <c r="B142" s="17"/>
    </row>
    <row r="143" spans="2:2" ht="210" customHeight="1" x14ac:dyDescent="0.25">
      <c r="B143" s="17"/>
    </row>
    <row r="144" spans="2:2" ht="210" customHeight="1" x14ac:dyDescent="0.25">
      <c r="B144" s="17"/>
    </row>
    <row r="145" spans="2:9" ht="210" customHeight="1" x14ac:dyDescent="0.25">
      <c r="B145" s="17"/>
    </row>
    <row r="146" spans="2:9" ht="210" customHeight="1" x14ac:dyDescent="0.25">
      <c r="B146" s="17"/>
    </row>
    <row r="147" spans="2:9" ht="210" customHeight="1" x14ac:dyDescent="0.25">
      <c r="B147" s="17"/>
    </row>
    <row r="148" spans="2:9" ht="210" customHeight="1" x14ac:dyDescent="0.25">
      <c r="B148" s="17"/>
    </row>
    <row r="149" spans="2:9" ht="210" customHeight="1" x14ac:dyDescent="0.25">
      <c r="B149" s="17"/>
      <c r="G149" s="19" t="str">
        <f>IF(F149="","",VLOOKUP(F149,[32]списки!$U$2:$V$147,2,))</f>
        <v/>
      </c>
      <c r="I149" s="19" t="str">
        <f>IF(F149="","",VLOOKUP(Q149,[32]списки!$O$2:$P$8,2))</f>
        <v/>
      </c>
    </row>
    <row r="150" spans="2:9" ht="210" customHeight="1" x14ac:dyDescent="0.25">
      <c r="B150" s="17"/>
    </row>
    <row r="151" spans="2:9" x14ac:dyDescent="0.25">
      <c r="B151" s="17"/>
    </row>
    <row r="152" spans="2:9" ht="210" customHeight="1" x14ac:dyDescent="0.25">
      <c r="B152" s="17"/>
    </row>
    <row r="153" spans="2:9" x14ac:dyDescent="0.25">
      <c r="B153" s="17"/>
    </row>
    <row r="154" spans="2:9" x14ac:dyDescent="0.25">
      <c r="B154" s="17"/>
    </row>
    <row r="155" spans="2:9" ht="210" customHeight="1" x14ac:dyDescent="0.25">
      <c r="B155" s="17"/>
    </row>
    <row r="156" spans="2:9" ht="210" customHeight="1" x14ac:dyDescent="0.25">
      <c r="B156" s="17"/>
      <c r="G156" s="19" t="str">
        <f>IF(F156="","",VLOOKUP(F156,[32]списки!$U$2:$V$147,2,))</f>
        <v/>
      </c>
      <c r="I156" s="19" t="str">
        <f>IF(F156="","",VLOOKUP(Q156,[32]списки!$O$2:$P$8,2))</f>
        <v/>
      </c>
    </row>
  </sheetData>
  <mergeCells count="17">
    <mergeCell ref="A4:A6"/>
    <mergeCell ref="B4:B6"/>
    <mergeCell ref="C4:C6"/>
    <mergeCell ref="D4:D6"/>
    <mergeCell ref="E4:E6"/>
    <mergeCell ref="S4:S6"/>
    <mergeCell ref="F5:F6"/>
    <mergeCell ref="G5:G6"/>
    <mergeCell ref="K5:L5"/>
    <mergeCell ref="M5:N5"/>
    <mergeCell ref="O5:P5"/>
    <mergeCell ref="F4:G4"/>
    <mergeCell ref="Q5:R5"/>
    <mergeCell ref="H4:H6"/>
    <mergeCell ref="I4:I6"/>
    <mergeCell ref="J4:J6"/>
    <mergeCell ref="K4:R4"/>
  </mergeCells>
  <conditionalFormatting sqref="Q1:R6 Q83:R1048576">
    <cfRule type="expression" dxfId="1007" priority="5">
      <formula>IF(ROW(Q1)&gt;6,Q1&gt;400)</formula>
    </cfRule>
    <cfRule type="expression" dxfId="1006" priority="6">
      <formula>IF(ROW(Q1)&gt;6,Q1&gt;200)</formula>
    </cfRule>
    <cfRule type="expression" dxfId="1005" priority="7">
      <formula>IF(ROW(Q1)&gt;6,Q1&gt;70)</formula>
    </cfRule>
    <cfRule type="expression" dxfId="1004" priority="8">
      <formula>IF(ROW(Q1)&gt;6,Q1&gt;20)</formula>
    </cfRule>
  </conditionalFormatting>
  <conditionalFormatting sqref="Q7:R82">
    <cfRule type="expression" dxfId="1003" priority="1">
      <formula>IF(ROW(Q7)&gt;6,Q7&gt;400)</formula>
    </cfRule>
    <cfRule type="expression" dxfId="1002" priority="2">
      <formula>IF(ROW(Q7)&gt;6,Q7&gt;200)</formula>
    </cfRule>
    <cfRule type="expression" dxfId="1001" priority="3">
      <formula>IF(ROW(Q7)&gt;6,Q7&gt;70)</formula>
    </cfRule>
    <cfRule type="expression" dxfId="1000" priority="4">
      <formula>IF(ROW(Q7)&gt;6,Q7&gt;20)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70866141732283472" right="0.70866141732283472" top="0.74803149606299213" bottom="0.74803149606299213" header="0.31496062992125984" footer="0.31496062992125984"/>
  <pageSetup paperSize="9" scale="33" orientation="landscape" r:id="rId1"/>
  <colBreaks count="1" manualBreakCount="1">
    <brk id="1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2"/>
  <sheetViews>
    <sheetView view="pageBreakPreview" zoomScale="60" zoomScaleNormal="80" workbookViewId="0">
      <selection activeCell="B7" sqref="B7"/>
    </sheetView>
  </sheetViews>
  <sheetFormatPr defaultColWidth="9.140625" defaultRowHeight="21" x14ac:dyDescent="0.25"/>
  <cols>
    <col min="1" max="1" width="7.42578125" style="16" customWidth="1"/>
    <col min="2" max="2" width="146.42578125" style="18" customWidth="1"/>
    <col min="3" max="3" width="77.5703125" style="18" hidden="1" customWidth="1"/>
    <col min="4" max="4" width="12.7109375" style="18" hidden="1" customWidth="1"/>
    <col min="5" max="5" width="20.85546875" style="19" customWidth="1"/>
    <col min="6" max="6" width="11.5703125" style="19" customWidth="1"/>
    <col min="7" max="7" width="39.85546875" style="19" customWidth="1"/>
    <col min="8" max="8" width="33.28515625" style="19" customWidth="1"/>
    <col min="9" max="9" width="32.140625" style="19" customWidth="1"/>
    <col min="10" max="10" width="31"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16">
        <v>1</v>
      </c>
      <c r="B7" s="17" t="s">
        <v>1448</v>
      </c>
      <c r="C7" s="18" t="s">
        <v>1449</v>
      </c>
      <c r="D7" s="53"/>
      <c r="E7" s="19" t="s">
        <v>19</v>
      </c>
      <c r="F7" s="19" t="s">
        <v>20</v>
      </c>
      <c r="G7" s="19" t="s">
        <v>594</v>
      </c>
      <c r="H7" s="19" t="s">
        <v>21</v>
      </c>
      <c r="I7" s="19" t="s">
        <v>595</v>
      </c>
      <c r="J7" s="19" t="s">
        <v>1450</v>
      </c>
      <c r="K7" s="20">
        <v>1</v>
      </c>
      <c r="L7" s="21">
        <v>1</v>
      </c>
      <c r="M7" s="20">
        <v>6</v>
      </c>
      <c r="N7" s="21">
        <v>6</v>
      </c>
      <c r="O7" s="20">
        <v>3</v>
      </c>
      <c r="P7" s="21">
        <v>3</v>
      </c>
      <c r="Q7" s="22">
        <v>18</v>
      </c>
      <c r="R7" s="23">
        <v>18</v>
      </c>
    </row>
    <row r="8" spans="1:20" ht="210" customHeight="1" x14ac:dyDescent="0.25">
      <c r="A8" s="16">
        <v>2</v>
      </c>
      <c r="B8" s="17" t="s">
        <v>1448</v>
      </c>
      <c r="C8" s="18" t="s">
        <v>1449</v>
      </c>
      <c r="D8" s="53"/>
      <c r="E8" s="19" t="s">
        <v>42</v>
      </c>
      <c r="F8" s="19" t="s">
        <v>43</v>
      </c>
      <c r="G8" s="19" t="s">
        <v>605</v>
      </c>
      <c r="H8" s="19" t="s">
        <v>44</v>
      </c>
      <c r="I8" s="19" t="s">
        <v>599</v>
      </c>
      <c r="J8" s="19" t="s">
        <v>45</v>
      </c>
      <c r="K8" s="20">
        <v>1</v>
      </c>
      <c r="L8" s="21">
        <v>0.5</v>
      </c>
      <c r="M8" s="20">
        <v>6</v>
      </c>
      <c r="N8" s="21">
        <v>6</v>
      </c>
      <c r="O8" s="20">
        <v>7</v>
      </c>
      <c r="P8" s="21">
        <v>7</v>
      </c>
      <c r="Q8" s="22">
        <v>42</v>
      </c>
      <c r="R8" s="23">
        <v>21</v>
      </c>
    </row>
    <row r="9" spans="1:20" ht="210" customHeight="1" x14ac:dyDescent="0.25">
      <c r="A9" s="16">
        <v>3</v>
      </c>
      <c r="B9" s="17" t="s">
        <v>1451</v>
      </c>
      <c r="C9" s="18" t="s">
        <v>1452</v>
      </c>
      <c r="D9" s="53"/>
      <c r="E9" s="19" t="s">
        <v>48</v>
      </c>
      <c r="F9" s="19" t="s">
        <v>49</v>
      </c>
      <c r="G9" s="19" t="s">
        <v>608</v>
      </c>
      <c r="H9" s="19" t="s">
        <v>50</v>
      </c>
      <c r="I9" s="19" t="s">
        <v>599</v>
      </c>
      <c r="J9" s="19" t="s">
        <v>51</v>
      </c>
      <c r="K9" s="20">
        <v>1</v>
      </c>
      <c r="L9" s="21">
        <v>0.5</v>
      </c>
      <c r="M9" s="20">
        <v>6</v>
      </c>
      <c r="N9" s="21">
        <v>6</v>
      </c>
      <c r="O9" s="20">
        <v>7</v>
      </c>
      <c r="P9" s="21">
        <v>7</v>
      </c>
      <c r="Q9" s="22">
        <v>42</v>
      </c>
      <c r="R9" s="23">
        <v>21</v>
      </c>
    </row>
    <row r="10" spans="1:20" ht="210" customHeight="1" x14ac:dyDescent="0.25">
      <c r="A10" s="16">
        <v>6</v>
      </c>
      <c r="B10" s="17" t="s">
        <v>1453</v>
      </c>
      <c r="C10" s="18" t="s">
        <v>1454</v>
      </c>
      <c r="D10" s="53"/>
      <c r="E10" s="19" t="s">
        <v>611</v>
      </c>
      <c r="F10" s="19" t="s">
        <v>612</v>
      </c>
      <c r="G10" s="19" t="s">
        <v>613</v>
      </c>
      <c r="H10" s="19" t="s">
        <v>614</v>
      </c>
      <c r="I10" s="19" t="s">
        <v>599</v>
      </c>
      <c r="J10" s="19" t="s">
        <v>615</v>
      </c>
      <c r="K10" s="20">
        <v>0.5</v>
      </c>
      <c r="L10" s="21">
        <v>0.2</v>
      </c>
      <c r="M10" s="20">
        <v>6</v>
      </c>
      <c r="N10" s="21">
        <v>6</v>
      </c>
      <c r="O10" s="20">
        <v>7</v>
      </c>
      <c r="P10" s="21">
        <v>7</v>
      </c>
      <c r="Q10" s="22">
        <v>21</v>
      </c>
      <c r="R10" s="23">
        <v>8.4000000000000021</v>
      </c>
    </row>
    <row r="11" spans="1:20" ht="210" customHeight="1" x14ac:dyDescent="0.25">
      <c r="A11" s="16">
        <v>7</v>
      </c>
      <c r="B11" s="17" t="s">
        <v>1453</v>
      </c>
      <c r="C11" s="18" t="s">
        <v>1454</v>
      </c>
      <c r="D11" s="53"/>
      <c r="E11" s="19" t="s">
        <v>54</v>
      </c>
      <c r="F11" s="19" t="s">
        <v>55</v>
      </c>
      <c r="G11" s="19" t="s">
        <v>618</v>
      </c>
      <c r="H11" s="19" t="s">
        <v>56</v>
      </c>
      <c r="I11" s="19" t="s">
        <v>599</v>
      </c>
      <c r="J11" s="19" t="s">
        <v>57</v>
      </c>
      <c r="K11" s="20">
        <v>1</v>
      </c>
      <c r="L11" s="21">
        <v>0.5</v>
      </c>
      <c r="M11" s="20">
        <v>6</v>
      </c>
      <c r="N11" s="21">
        <v>6</v>
      </c>
      <c r="O11" s="20">
        <v>7</v>
      </c>
      <c r="P11" s="21">
        <v>7</v>
      </c>
      <c r="Q11" s="22">
        <v>42</v>
      </c>
      <c r="R11" s="23">
        <v>21</v>
      </c>
    </row>
    <row r="12" spans="1:20" ht="210" customHeight="1" x14ac:dyDescent="0.25">
      <c r="A12" s="16">
        <v>8</v>
      </c>
      <c r="B12" s="17" t="s">
        <v>1448</v>
      </c>
      <c r="C12" s="18" t="s">
        <v>1449</v>
      </c>
      <c r="D12" s="53"/>
      <c r="E12" s="19" t="s">
        <v>97</v>
      </c>
      <c r="F12" s="19" t="s">
        <v>98</v>
      </c>
      <c r="G12" s="19" t="s">
        <v>642</v>
      </c>
      <c r="H12" s="19" t="s">
        <v>99</v>
      </c>
      <c r="I12" s="19" t="s">
        <v>599</v>
      </c>
      <c r="J12" s="19" t="s">
        <v>100</v>
      </c>
      <c r="K12" s="20">
        <v>0.5</v>
      </c>
      <c r="L12" s="21">
        <v>0.2</v>
      </c>
      <c r="M12" s="20">
        <v>6</v>
      </c>
      <c r="N12" s="21">
        <v>6</v>
      </c>
      <c r="O12" s="20">
        <v>15</v>
      </c>
      <c r="P12" s="21">
        <v>15</v>
      </c>
      <c r="Q12" s="22">
        <v>45</v>
      </c>
      <c r="R12" s="23">
        <v>18.000000000000004</v>
      </c>
    </row>
    <row r="13" spans="1:20" ht="210" customHeight="1" x14ac:dyDescent="0.25">
      <c r="A13" s="16">
        <v>9</v>
      </c>
      <c r="B13" s="17" t="s">
        <v>1448</v>
      </c>
      <c r="C13" s="18" t="s">
        <v>1449</v>
      </c>
      <c r="D13" s="53"/>
      <c r="E13" s="19" t="s">
        <v>103</v>
      </c>
      <c r="F13" s="19" t="s">
        <v>104</v>
      </c>
      <c r="G13" s="19" t="s">
        <v>643</v>
      </c>
      <c r="H13" s="19" t="s">
        <v>105</v>
      </c>
      <c r="I13" s="19" t="s">
        <v>599</v>
      </c>
      <c r="J13" s="19" t="s">
        <v>106</v>
      </c>
      <c r="K13" s="20">
        <v>0.5</v>
      </c>
      <c r="L13" s="21">
        <v>0.2</v>
      </c>
      <c r="M13" s="20">
        <v>6</v>
      </c>
      <c r="N13" s="21">
        <v>6</v>
      </c>
      <c r="O13" s="20">
        <v>15</v>
      </c>
      <c r="P13" s="21">
        <v>15</v>
      </c>
      <c r="Q13" s="22">
        <v>45</v>
      </c>
      <c r="R13" s="23">
        <v>18.000000000000004</v>
      </c>
    </row>
    <row r="14" spans="1:20" ht="210" customHeight="1" x14ac:dyDescent="0.25">
      <c r="A14" s="16">
        <v>10</v>
      </c>
      <c r="B14" s="17" t="s">
        <v>1453</v>
      </c>
      <c r="C14" s="18" t="s">
        <v>1454</v>
      </c>
      <c r="D14" s="53"/>
      <c r="E14" s="19" t="s">
        <v>109</v>
      </c>
      <c r="F14" s="19" t="s">
        <v>110</v>
      </c>
      <c r="G14" s="19" t="s">
        <v>646</v>
      </c>
      <c r="H14" s="19" t="s">
        <v>111</v>
      </c>
      <c r="I14" s="19" t="s">
        <v>599</v>
      </c>
      <c r="J14" s="19" t="s">
        <v>112</v>
      </c>
      <c r="K14" s="20">
        <v>3</v>
      </c>
      <c r="L14" s="21">
        <v>1</v>
      </c>
      <c r="M14" s="20">
        <v>6</v>
      </c>
      <c r="N14" s="21">
        <v>6</v>
      </c>
      <c r="O14" s="20">
        <v>3</v>
      </c>
      <c r="P14" s="21">
        <v>3</v>
      </c>
      <c r="Q14" s="22">
        <v>54</v>
      </c>
      <c r="R14" s="23">
        <v>18</v>
      </c>
    </row>
    <row r="15" spans="1:20" ht="210" customHeight="1" x14ac:dyDescent="0.25">
      <c r="A15" s="16">
        <v>11</v>
      </c>
      <c r="B15" s="17" t="s">
        <v>1448</v>
      </c>
      <c r="C15" s="18" t="s">
        <v>1449</v>
      </c>
      <c r="D15" s="53"/>
      <c r="E15" s="19" t="s">
        <v>426</v>
      </c>
      <c r="F15" s="19" t="s">
        <v>32</v>
      </c>
      <c r="G15" s="19" t="s">
        <v>647</v>
      </c>
      <c r="H15" s="19" t="s">
        <v>33</v>
      </c>
      <c r="I15" s="19" t="s">
        <v>599</v>
      </c>
      <c r="J15" s="19" t="s">
        <v>34</v>
      </c>
      <c r="K15" s="20">
        <v>3</v>
      </c>
      <c r="L15" s="21">
        <v>1</v>
      </c>
      <c r="M15" s="20">
        <v>6</v>
      </c>
      <c r="N15" s="21">
        <v>6</v>
      </c>
      <c r="O15" s="20">
        <v>3</v>
      </c>
      <c r="P15" s="21">
        <v>3</v>
      </c>
      <c r="Q15" s="22">
        <v>54</v>
      </c>
      <c r="R15" s="23">
        <v>18</v>
      </c>
    </row>
    <row r="16" spans="1:20" ht="210" customHeight="1" x14ac:dyDescent="0.25">
      <c r="A16" s="16">
        <v>12</v>
      </c>
      <c r="B16" s="17" t="s">
        <v>1455</v>
      </c>
      <c r="C16" s="18" t="s">
        <v>1456</v>
      </c>
      <c r="D16" s="53"/>
      <c r="E16" s="19" t="s">
        <v>127</v>
      </c>
      <c r="F16" s="19" t="s">
        <v>128</v>
      </c>
      <c r="G16" s="19" t="s">
        <v>651</v>
      </c>
      <c r="H16" s="19" t="s">
        <v>129</v>
      </c>
      <c r="I16" s="19" t="s">
        <v>599</v>
      </c>
      <c r="J16" s="19" t="s">
        <v>130</v>
      </c>
      <c r="K16" s="20">
        <v>0.5</v>
      </c>
      <c r="L16" s="21">
        <v>0.2</v>
      </c>
      <c r="M16" s="20">
        <v>3</v>
      </c>
      <c r="N16" s="21">
        <v>3</v>
      </c>
      <c r="O16" s="20">
        <v>15</v>
      </c>
      <c r="P16" s="21">
        <v>15</v>
      </c>
      <c r="Q16" s="22">
        <v>22.5</v>
      </c>
      <c r="R16" s="23">
        <v>9.0000000000000018</v>
      </c>
    </row>
    <row r="17" spans="1:18" ht="210" customHeight="1" x14ac:dyDescent="0.25">
      <c r="A17" s="16">
        <v>13</v>
      </c>
      <c r="B17" s="17" t="s">
        <v>1448</v>
      </c>
      <c r="C17" s="18" t="s">
        <v>1449</v>
      </c>
      <c r="D17" s="53"/>
      <c r="E17" s="19" t="s">
        <v>133</v>
      </c>
      <c r="F17" s="19" t="s">
        <v>134</v>
      </c>
      <c r="G17" s="19" t="s">
        <v>652</v>
      </c>
      <c r="H17" s="19" t="s">
        <v>135</v>
      </c>
      <c r="I17" s="19" t="s">
        <v>599</v>
      </c>
      <c r="J17" s="19" t="s">
        <v>130</v>
      </c>
      <c r="K17" s="20">
        <v>0.5</v>
      </c>
      <c r="L17" s="21">
        <v>0.2</v>
      </c>
      <c r="M17" s="20">
        <v>3</v>
      </c>
      <c r="N17" s="21">
        <v>3</v>
      </c>
      <c r="O17" s="20">
        <v>15</v>
      </c>
      <c r="P17" s="21">
        <v>15</v>
      </c>
      <c r="Q17" s="22">
        <v>22.5</v>
      </c>
      <c r="R17" s="23">
        <v>9.0000000000000018</v>
      </c>
    </row>
    <row r="18" spans="1:18" ht="210" customHeight="1" x14ac:dyDescent="0.25">
      <c r="A18" s="16">
        <v>14</v>
      </c>
      <c r="B18" s="17" t="s">
        <v>1457</v>
      </c>
      <c r="C18" s="18" t="s">
        <v>1458</v>
      </c>
      <c r="D18" s="53"/>
      <c r="E18" s="19" t="s">
        <v>149</v>
      </c>
      <c r="F18" s="19" t="s">
        <v>150</v>
      </c>
      <c r="G18" s="19" t="s">
        <v>971</v>
      </c>
      <c r="H18" s="19" t="s">
        <v>151</v>
      </c>
      <c r="I18" s="19" t="s">
        <v>595</v>
      </c>
      <c r="J18" s="19" t="s">
        <v>152</v>
      </c>
      <c r="K18" s="20">
        <v>0.1</v>
      </c>
      <c r="L18" s="21">
        <v>0.1</v>
      </c>
      <c r="M18" s="20">
        <v>3</v>
      </c>
      <c r="N18" s="21">
        <v>3</v>
      </c>
      <c r="O18" s="20">
        <v>40</v>
      </c>
      <c r="P18" s="21">
        <v>40</v>
      </c>
      <c r="Q18" s="22">
        <v>12.000000000000002</v>
      </c>
      <c r="R18" s="23">
        <v>12.000000000000002</v>
      </c>
    </row>
    <row r="19" spans="1:18" ht="210" customHeight="1" x14ac:dyDescent="0.25">
      <c r="A19" s="16">
        <v>15</v>
      </c>
      <c r="B19" s="17" t="s">
        <v>1457</v>
      </c>
      <c r="C19" s="18" t="s">
        <v>1458</v>
      </c>
      <c r="D19" s="53"/>
      <c r="E19" s="19" t="s">
        <v>138</v>
      </c>
      <c r="F19" s="19" t="s">
        <v>139</v>
      </c>
      <c r="G19" s="19" t="s">
        <v>689</v>
      </c>
      <c r="H19" s="19" t="s">
        <v>140</v>
      </c>
      <c r="I19" s="19" t="s">
        <v>599</v>
      </c>
      <c r="J19" s="19" t="s">
        <v>141</v>
      </c>
      <c r="K19" s="20">
        <v>1</v>
      </c>
      <c r="L19" s="21">
        <v>0.5</v>
      </c>
      <c r="M19" s="20">
        <v>6</v>
      </c>
      <c r="N19" s="21">
        <v>6</v>
      </c>
      <c r="O19" s="20">
        <v>7</v>
      </c>
      <c r="P19" s="21">
        <v>3</v>
      </c>
      <c r="Q19" s="22">
        <v>42</v>
      </c>
      <c r="R19" s="23">
        <v>9</v>
      </c>
    </row>
    <row r="20" spans="1:18" ht="210" customHeight="1" x14ac:dyDescent="0.25">
      <c r="A20" s="16">
        <v>16</v>
      </c>
      <c r="B20" s="17" t="s">
        <v>1453</v>
      </c>
      <c r="C20" s="18" t="s">
        <v>1454</v>
      </c>
      <c r="D20" s="53"/>
      <c r="E20" s="19" t="s">
        <v>1324</v>
      </c>
      <c r="F20" s="19" t="s">
        <v>145</v>
      </c>
      <c r="G20" s="19" t="s">
        <v>692</v>
      </c>
      <c r="H20" s="19" t="s">
        <v>146</v>
      </c>
      <c r="I20" s="19" t="s">
        <v>599</v>
      </c>
      <c r="J20" s="19" t="s">
        <v>141</v>
      </c>
      <c r="K20" s="20">
        <v>1</v>
      </c>
      <c r="L20" s="21">
        <v>0.5</v>
      </c>
      <c r="M20" s="20">
        <v>6</v>
      </c>
      <c r="N20" s="21">
        <v>6</v>
      </c>
      <c r="O20" s="20">
        <v>7</v>
      </c>
      <c r="P20" s="21">
        <v>3</v>
      </c>
      <c r="Q20" s="22">
        <v>42</v>
      </c>
      <c r="R20" s="23">
        <v>9</v>
      </c>
    </row>
    <row r="21" spans="1:18" ht="210" customHeight="1" x14ac:dyDescent="0.25">
      <c r="A21" s="16">
        <v>17</v>
      </c>
      <c r="B21" s="17" t="s">
        <v>1459</v>
      </c>
      <c r="C21" s="18" t="s">
        <v>1460</v>
      </c>
      <c r="D21" s="53"/>
      <c r="E21" s="19" t="s">
        <v>165</v>
      </c>
      <c r="F21" s="19" t="s">
        <v>166</v>
      </c>
      <c r="G21" s="19" t="s">
        <v>698</v>
      </c>
      <c r="H21" s="19" t="s">
        <v>167</v>
      </c>
      <c r="I21" s="19" t="s">
        <v>599</v>
      </c>
      <c r="J21" s="19" t="s">
        <v>168</v>
      </c>
      <c r="K21" s="20">
        <v>3</v>
      </c>
      <c r="L21" s="21">
        <v>1</v>
      </c>
      <c r="M21" s="20">
        <v>3</v>
      </c>
      <c r="N21" s="21">
        <v>3</v>
      </c>
      <c r="O21" s="20">
        <v>3</v>
      </c>
      <c r="P21" s="21">
        <v>3</v>
      </c>
      <c r="Q21" s="22">
        <v>27</v>
      </c>
      <c r="R21" s="23">
        <v>9</v>
      </c>
    </row>
    <row r="22" spans="1:18" ht="210" customHeight="1" x14ac:dyDescent="0.25">
      <c r="A22" s="16">
        <v>19</v>
      </c>
      <c r="B22" s="17" t="s">
        <v>1461</v>
      </c>
      <c r="C22" s="18" t="s">
        <v>1449</v>
      </c>
      <c r="D22" s="53"/>
      <c r="E22" s="19" t="s">
        <v>1462</v>
      </c>
      <c r="F22" s="19" t="s">
        <v>977</v>
      </c>
      <c r="G22" s="19" t="s">
        <v>978</v>
      </c>
      <c r="H22" s="19" t="s">
        <v>979</v>
      </c>
      <c r="I22" s="19" t="s">
        <v>599</v>
      </c>
      <c r="J22" s="19" t="s">
        <v>180</v>
      </c>
      <c r="K22" s="20">
        <v>3</v>
      </c>
      <c r="L22" s="21">
        <v>1</v>
      </c>
      <c r="M22" s="20">
        <v>3</v>
      </c>
      <c r="N22" s="21">
        <v>3</v>
      </c>
      <c r="O22" s="20">
        <v>3</v>
      </c>
      <c r="P22" s="21">
        <v>3</v>
      </c>
      <c r="Q22" s="22">
        <v>27</v>
      </c>
      <c r="R22" s="23">
        <v>9</v>
      </c>
    </row>
    <row r="23" spans="1:18" ht="210" customHeight="1" x14ac:dyDescent="0.25">
      <c r="A23" s="16">
        <v>20</v>
      </c>
      <c r="B23" s="17" t="s">
        <v>1463</v>
      </c>
      <c r="C23" s="18" t="s">
        <v>1464</v>
      </c>
      <c r="D23" s="53"/>
      <c r="E23" s="19" t="s">
        <v>1465</v>
      </c>
      <c r="F23" s="19" t="s">
        <v>705</v>
      </c>
      <c r="G23" s="19" t="s">
        <v>706</v>
      </c>
      <c r="H23" s="19" t="s">
        <v>707</v>
      </c>
      <c r="I23" s="19" t="s">
        <v>599</v>
      </c>
      <c r="J23" s="19" t="s">
        <v>180</v>
      </c>
      <c r="K23" s="20">
        <v>3</v>
      </c>
      <c r="L23" s="21">
        <v>1</v>
      </c>
      <c r="M23" s="20">
        <v>3</v>
      </c>
      <c r="N23" s="21">
        <v>3</v>
      </c>
      <c r="O23" s="20">
        <v>3</v>
      </c>
      <c r="P23" s="21">
        <v>3</v>
      </c>
      <c r="Q23" s="22">
        <v>27</v>
      </c>
      <c r="R23" s="23">
        <v>9</v>
      </c>
    </row>
    <row r="24" spans="1:18" ht="210" customHeight="1" x14ac:dyDescent="0.25">
      <c r="A24" s="16">
        <v>21</v>
      </c>
      <c r="B24" s="17" t="s">
        <v>1448</v>
      </c>
      <c r="C24" s="18" t="s">
        <v>1449</v>
      </c>
      <c r="D24" s="53"/>
      <c r="E24" s="19" t="s">
        <v>171</v>
      </c>
      <c r="F24" s="19" t="s">
        <v>172</v>
      </c>
      <c r="G24" s="19" t="s">
        <v>653</v>
      </c>
      <c r="H24" s="19" t="s">
        <v>173</v>
      </c>
      <c r="I24" s="19" t="s">
        <v>599</v>
      </c>
      <c r="J24" s="19" t="s">
        <v>1466</v>
      </c>
      <c r="K24" s="20">
        <v>3</v>
      </c>
      <c r="L24" s="21">
        <v>0.5</v>
      </c>
      <c r="M24" s="20">
        <v>3</v>
      </c>
      <c r="N24" s="21">
        <v>3</v>
      </c>
      <c r="O24" s="20">
        <v>3</v>
      </c>
      <c r="P24" s="21">
        <v>3</v>
      </c>
      <c r="Q24" s="22">
        <v>27</v>
      </c>
      <c r="R24" s="23">
        <v>4.5</v>
      </c>
    </row>
    <row r="25" spans="1:18" ht="210" customHeight="1" x14ac:dyDescent="0.25">
      <c r="A25" s="16">
        <v>22</v>
      </c>
      <c r="B25" s="17" t="s">
        <v>1448</v>
      </c>
      <c r="C25" s="18" t="s">
        <v>1449</v>
      </c>
      <c r="D25" s="53"/>
      <c r="E25" s="19" t="s">
        <v>1332</v>
      </c>
      <c r="F25" s="19" t="s">
        <v>178</v>
      </c>
      <c r="G25" s="19" t="s">
        <v>656</v>
      </c>
      <c r="H25" s="19" t="s">
        <v>179</v>
      </c>
      <c r="I25" s="19" t="s">
        <v>599</v>
      </c>
      <c r="J25" s="19" t="s">
        <v>1467</v>
      </c>
      <c r="K25" s="20">
        <v>3</v>
      </c>
      <c r="L25" s="21">
        <v>1</v>
      </c>
      <c r="M25" s="20">
        <v>3</v>
      </c>
      <c r="N25" s="21">
        <v>3</v>
      </c>
      <c r="O25" s="20">
        <v>3</v>
      </c>
      <c r="P25" s="21">
        <v>3</v>
      </c>
      <c r="Q25" s="22">
        <v>27</v>
      </c>
      <c r="R25" s="23">
        <v>9</v>
      </c>
    </row>
    <row r="26" spans="1:18" ht="210" customHeight="1" x14ac:dyDescent="0.25">
      <c r="A26" s="16">
        <v>23</v>
      </c>
      <c r="B26" s="17" t="s">
        <v>1448</v>
      </c>
      <c r="C26" s="18" t="s">
        <v>1449</v>
      </c>
      <c r="D26" s="53"/>
      <c r="E26" s="19" t="s">
        <v>1468</v>
      </c>
      <c r="F26" s="19" t="s">
        <v>182</v>
      </c>
      <c r="G26" s="19" t="s">
        <v>714</v>
      </c>
      <c r="H26" s="19" t="s">
        <v>183</v>
      </c>
      <c r="I26" s="19" t="s">
        <v>595</v>
      </c>
      <c r="J26" s="19" t="s">
        <v>184</v>
      </c>
      <c r="K26" s="20">
        <v>3</v>
      </c>
      <c r="L26" s="21">
        <v>3</v>
      </c>
      <c r="M26" s="20">
        <v>6</v>
      </c>
      <c r="N26" s="21">
        <v>6</v>
      </c>
      <c r="O26" s="20">
        <v>1</v>
      </c>
      <c r="P26" s="21">
        <v>1</v>
      </c>
      <c r="Q26" s="22">
        <v>18</v>
      </c>
      <c r="R26" s="23">
        <v>18</v>
      </c>
    </row>
    <row r="27" spans="1:18" ht="210" customHeight="1" x14ac:dyDescent="0.25">
      <c r="A27" s="16">
        <v>27</v>
      </c>
      <c r="B27" s="17" t="s">
        <v>1457</v>
      </c>
      <c r="C27" s="18" t="s">
        <v>1458</v>
      </c>
      <c r="D27" s="53"/>
      <c r="E27" s="19" t="s">
        <v>464</v>
      </c>
      <c r="F27" s="19" t="s">
        <v>465</v>
      </c>
      <c r="G27" s="19" t="s">
        <v>717</v>
      </c>
      <c r="H27" s="19" t="s">
        <v>466</v>
      </c>
      <c r="I27" s="19" t="s">
        <v>599</v>
      </c>
      <c r="J27" s="19" t="s">
        <v>467</v>
      </c>
      <c r="K27" s="20">
        <v>1</v>
      </c>
      <c r="L27" s="21">
        <v>0.5</v>
      </c>
      <c r="M27" s="20">
        <v>3</v>
      </c>
      <c r="N27" s="21">
        <v>3</v>
      </c>
      <c r="O27" s="20">
        <v>15</v>
      </c>
      <c r="P27" s="21">
        <v>15</v>
      </c>
      <c r="Q27" s="22">
        <v>45</v>
      </c>
      <c r="R27" s="23">
        <v>22.5</v>
      </c>
    </row>
    <row r="28" spans="1:18" ht="210" customHeight="1" x14ac:dyDescent="0.25">
      <c r="A28" s="16">
        <v>28</v>
      </c>
      <c r="B28" s="17" t="s">
        <v>1457</v>
      </c>
      <c r="C28" s="18" t="s">
        <v>1458</v>
      </c>
      <c r="D28" s="53"/>
      <c r="E28" s="19" t="s">
        <v>726</v>
      </c>
      <c r="F28" s="19" t="s">
        <v>727</v>
      </c>
      <c r="G28" s="19" t="s">
        <v>728</v>
      </c>
      <c r="H28" s="19" t="s">
        <v>729</v>
      </c>
      <c r="I28" s="19" t="s">
        <v>658</v>
      </c>
      <c r="J28" s="19" t="s">
        <v>730</v>
      </c>
      <c r="K28" s="20">
        <v>3</v>
      </c>
      <c r="L28" s="21">
        <v>0.5</v>
      </c>
      <c r="M28" s="20">
        <v>6</v>
      </c>
      <c r="N28" s="21">
        <v>6</v>
      </c>
      <c r="O28" s="20">
        <v>7</v>
      </c>
      <c r="P28" s="21">
        <v>3</v>
      </c>
      <c r="Q28" s="22">
        <v>126</v>
      </c>
      <c r="R28" s="23">
        <v>9</v>
      </c>
    </row>
    <row r="29" spans="1:18" ht="210" customHeight="1" x14ac:dyDescent="0.25">
      <c r="A29" s="16">
        <v>29</v>
      </c>
      <c r="B29" s="17" t="s">
        <v>1457</v>
      </c>
      <c r="C29" s="18" t="s">
        <v>1458</v>
      </c>
      <c r="D29" s="53"/>
      <c r="E29" s="19" t="s">
        <v>194</v>
      </c>
      <c r="F29" s="19" t="s">
        <v>195</v>
      </c>
      <c r="G29" s="19" t="s">
        <v>733</v>
      </c>
      <c r="H29" s="19" t="s">
        <v>196</v>
      </c>
      <c r="I29" s="19" t="s">
        <v>658</v>
      </c>
      <c r="J29" s="19" t="s">
        <v>197</v>
      </c>
      <c r="K29" s="20">
        <v>3</v>
      </c>
      <c r="L29" s="21">
        <v>0.5</v>
      </c>
      <c r="M29" s="20">
        <v>6</v>
      </c>
      <c r="N29" s="21">
        <v>6</v>
      </c>
      <c r="O29" s="20">
        <v>7</v>
      </c>
      <c r="P29" s="21">
        <v>3</v>
      </c>
      <c r="Q29" s="22">
        <v>126</v>
      </c>
      <c r="R29" s="23">
        <v>9</v>
      </c>
    </row>
    <row r="30" spans="1:18" ht="210" customHeight="1" x14ac:dyDescent="0.25">
      <c r="A30" s="16">
        <v>30</v>
      </c>
      <c r="B30" s="17" t="s">
        <v>1457</v>
      </c>
      <c r="C30" s="18" t="s">
        <v>1458</v>
      </c>
      <c r="D30" s="53"/>
      <c r="E30" s="19" t="s">
        <v>736</v>
      </c>
      <c r="F30" s="19" t="s">
        <v>737</v>
      </c>
      <c r="G30" s="19" t="s">
        <v>738</v>
      </c>
      <c r="H30" s="19" t="s">
        <v>739</v>
      </c>
      <c r="I30" s="19" t="s">
        <v>740</v>
      </c>
      <c r="J30" s="19" t="s">
        <v>1048</v>
      </c>
      <c r="K30" s="20">
        <v>3</v>
      </c>
      <c r="L30" s="21">
        <v>0.5</v>
      </c>
      <c r="M30" s="20">
        <v>6</v>
      </c>
      <c r="N30" s="21">
        <v>6</v>
      </c>
      <c r="O30" s="20">
        <v>40</v>
      </c>
      <c r="P30" s="21">
        <v>7</v>
      </c>
      <c r="Q30" s="22">
        <v>720</v>
      </c>
      <c r="R30" s="23">
        <v>21</v>
      </c>
    </row>
    <row r="31" spans="1:18" ht="210" customHeight="1" x14ac:dyDescent="0.25">
      <c r="A31" s="16">
        <v>31</v>
      </c>
      <c r="B31" s="17" t="s">
        <v>1457</v>
      </c>
      <c r="C31" s="18" t="s">
        <v>1458</v>
      </c>
      <c r="D31" s="53"/>
      <c r="E31" s="19" t="s">
        <v>206</v>
      </c>
      <c r="F31" s="19" t="s">
        <v>207</v>
      </c>
      <c r="G31" s="19" t="s">
        <v>744</v>
      </c>
      <c r="H31" s="19" t="s">
        <v>208</v>
      </c>
      <c r="I31" s="19" t="s">
        <v>658</v>
      </c>
      <c r="J31" s="19" t="s">
        <v>197</v>
      </c>
      <c r="K31" s="20">
        <v>3</v>
      </c>
      <c r="L31" s="21">
        <v>0.5</v>
      </c>
      <c r="M31" s="20">
        <v>6</v>
      </c>
      <c r="N31" s="21">
        <v>6</v>
      </c>
      <c r="O31" s="20">
        <v>7</v>
      </c>
      <c r="P31" s="21">
        <v>3</v>
      </c>
      <c r="Q31" s="22">
        <v>126</v>
      </c>
      <c r="R31" s="23">
        <v>9</v>
      </c>
    </row>
    <row r="32" spans="1:18" ht="210" customHeight="1" x14ac:dyDescent="0.25">
      <c r="A32" s="16">
        <v>32</v>
      </c>
      <c r="B32" s="17" t="s">
        <v>1457</v>
      </c>
      <c r="C32" s="18" t="s">
        <v>1458</v>
      </c>
      <c r="D32" s="53"/>
      <c r="E32" s="19" t="s">
        <v>211</v>
      </c>
      <c r="F32" s="19" t="s">
        <v>212</v>
      </c>
      <c r="G32" s="19" t="s">
        <v>747</v>
      </c>
      <c r="H32" s="19" t="s">
        <v>213</v>
      </c>
      <c r="I32" s="19" t="s">
        <v>595</v>
      </c>
      <c r="J32" s="19" t="s">
        <v>184</v>
      </c>
      <c r="K32" s="20">
        <v>0.5</v>
      </c>
      <c r="L32" s="21">
        <v>0.5</v>
      </c>
      <c r="M32" s="20">
        <v>6</v>
      </c>
      <c r="N32" s="21">
        <v>6</v>
      </c>
      <c r="O32" s="20">
        <v>3</v>
      </c>
      <c r="P32" s="21">
        <v>3</v>
      </c>
      <c r="Q32" s="22">
        <v>9</v>
      </c>
      <c r="R32" s="23">
        <v>9</v>
      </c>
    </row>
    <row r="33" spans="1:18" ht="210" customHeight="1" x14ac:dyDescent="0.25">
      <c r="A33" s="16">
        <v>33</v>
      </c>
      <c r="B33" s="17" t="s">
        <v>1451</v>
      </c>
      <c r="C33" s="18" t="s">
        <v>1452</v>
      </c>
      <c r="D33" s="53"/>
      <c r="E33" s="19" t="s">
        <v>200</v>
      </c>
      <c r="F33" s="19" t="s">
        <v>201</v>
      </c>
      <c r="G33" s="19" t="s">
        <v>754</v>
      </c>
      <c r="H33" s="19" t="s">
        <v>202</v>
      </c>
      <c r="I33" s="19" t="s">
        <v>658</v>
      </c>
      <c r="J33" s="19" t="s">
        <v>203</v>
      </c>
      <c r="K33" s="20">
        <v>3</v>
      </c>
      <c r="L33" s="21">
        <v>0.5</v>
      </c>
      <c r="M33" s="20">
        <v>6</v>
      </c>
      <c r="N33" s="21">
        <v>6</v>
      </c>
      <c r="O33" s="20">
        <v>7</v>
      </c>
      <c r="P33" s="21">
        <v>3</v>
      </c>
      <c r="Q33" s="22">
        <v>126</v>
      </c>
      <c r="R33" s="23">
        <v>9</v>
      </c>
    </row>
    <row r="34" spans="1:18" ht="210" customHeight="1" x14ac:dyDescent="0.25">
      <c r="A34" s="16">
        <v>34</v>
      </c>
      <c r="B34" s="17" t="s">
        <v>1451</v>
      </c>
      <c r="C34" s="18" t="s">
        <v>1452</v>
      </c>
      <c r="D34" s="53"/>
      <c r="E34" s="19" t="s">
        <v>216</v>
      </c>
      <c r="F34" s="19" t="s">
        <v>217</v>
      </c>
      <c r="G34" s="19" t="s">
        <v>757</v>
      </c>
      <c r="H34" s="19" t="s">
        <v>218</v>
      </c>
      <c r="I34" s="19" t="s">
        <v>599</v>
      </c>
      <c r="J34" s="19" t="s">
        <v>219</v>
      </c>
      <c r="K34" s="20">
        <v>1</v>
      </c>
      <c r="L34" s="21">
        <v>0.5</v>
      </c>
      <c r="M34" s="20">
        <v>6</v>
      </c>
      <c r="N34" s="21">
        <v>6</v>
      </c>
      <c r="O34" s="20">
        <v>7</v>
      </c>
      <c r="P34" s="21">
        <v>7</v>
      </c>
      <c r="Q34" s="22">
        <v>42</v>
      </c>
      <c r="R34" s="23">
        <v>21</v>
      </c>
    </row>
    <row r="35" spans="1:18" ht="210" customHeight="1" x14ac:dyDescent="0.25">
      <c r="A35" s="16">
        <v>35</v>
      </c>
      <c r="B35" s="17" t="s">
        <v>1451</v>
      </c>
      <c r="C35" s="18" t="s">
        <v>1452</v>
      </c>
      <c r="D35" s="53"/>
      <c r="E35" s="19" t="s">
        <v>200</v>
      </c>
      <c r="F35" s="19" t="s">
        <v>222</v>
      </c>
      <c r="G35" s="19" t="s">
        <v>760</v>
      </c>
      <c r="H35" s="19" t="s">
        <v>223</v>
      </c>
      <c r="I35" s="19" t="s">
        <v>599</v>
      </c>
      <c r="J35" s="19" t="s">
        <v>224</v>
      </c>
      <c r="K35" s="20">
        <v>0.5</v>
      </c>
      <c r="L35" s="21">
        <v>0.2</v>
      </c>
      <c r="M35" s="20">
        <v>6</v>
      </c>
      <c r="N35" s="21">
        <v>6</v>
      </c>
      <c r="O35" s="20">
        <v>7</v>
      </c>
      <c r="P35" s="21">
        <v>7</v>
      </c>
      <c r="Q35" s="22">
        <v>21</v>
      </c>
      <c r="R35" s="23">
        <v>8.4000000000000021</v>
      </c>
    </row>
    <row r="36" spans="1:18" ht="210" customHeight="1" x14ac:dyDescent="0.25">
      <c r="A36" s="16">
        <v>36</v>
      </c>
      <c r="B36" s="17" t="s">
        <v>1469</v>
      </c>
      <c r="C36" s="18" t="s">
        <v>1470</v>
      </c>
      <c r="D36" s="53"/>
      <c r="E36" s="19" t="s">
        <v>240</v>
      </c>
      <c r="F36" s="19" t="s">
        <v>241</v>
      </c>
      <c r="G36" s="19" t="s">
        <v>990</v>
      </c>
      <c r="H36" s="19" t="s">
        <v>242</v>
      </c>
      <c r="I36" s="19" t="s">
        <v>595</v>
      </c>
      <c r="J36" s="19" t="s">
        <v>243</v>
      </c>
      <c r="K36" s="20">
        <v>0.5</v>
      </c>
      <c r="L36" s="21">
        <v>0.5</v>
      </c>
      <c r="M36" s="20">
        <v>6</v>
      </c>
      <c r="N36" s="21">
        <v>6</v>
      </c>
      <c r="O36" s="20">
        <v>3</v>
      </c>
      <c r="P36" s="21">
        <v>3</v>
      </c>
      <c r="Q36" s="22">
        <v>9</v>
      </c>
      <c r="R36" s="23">
        <v>9</v>
      </c>
    </row>
    <row r="37" spans="1:18" ht="210" customHeight="1" x14ac:dyDescent="0.25">
      <c r="A37" s="16">
        <v>37</v>
      </c>
      <c r="B37" s="17" t="s">
        <v>1453</v>
      </c>
      <c r="C37" s="18" t="s">
        <v>1454</v>
      </c>
      <c r="D37" s="53"/>
      <c r="E37" s="19" t="s">
        <v>103</v>
      </c>
      <c r="F37" s="19" t="s">
        <v>246</v>
      </c>
      <c r="G37" s="19" t="s">
        <v>776</v>
      </c>
      <c r="H37" s="19" t="s">
        <v>247</v>
      </c>
      <c r="I37" s="19" t="s">
        <v>599</v>
      </c>
      <c r="J37" s="19" t="s">
        <v>248</v>
      </c>
      <c r="K37" s="20">
        <v>1</v>
      </c>
      <c r="L37" s="21">
        <v>0.5</v>
      </c>
      <c r="M37" s="20">
        <v>6</v>
      </c>
      <c r="N37" s="21">
        <v>6</v>
      </c>
      <c r="O37" s="20">
        <v>7</v>
      </c>
      <c r="P37" s="21">
        <v>3</v>
      </c>
      <c r="Q37" s="22">
        <v>42</v>
      </c>
      <c r="R37" s="23">
        <v>9</v>
      </c>
    </row>
    <row r="38" spans="1:18" ht="210" customHeight="1" x14ac:dyDescent="0.25">
      <c r="A38" s="16">
        <v>38</v>
      </c>
      <c r="B38" s="17" t="s">
        <v>1453</v>
      </c>
      <c r="C38" s="18" t="s">
        <v>1454</v>
      </c>
      <c r="D38" s="53"/>
      <c r="E38" s="19" t="s">
        <v>251</v>
      </c>
      <c r="F38" s="19" t="s">
        <v>252</v>
      </c>
      <c r="G38" s="19" t="s">
        <v>779</v>
      </c>
      <c r="H38" s="19" t="s">
        <v>253</v>
      </c>
      <c r="I38" s="19" t="s">
        <v>599</v>
      </c>
      <c r="J38" s="19" t="s">
        <v>254</v>
      </c>
      <c r="K38" s="20">
        <v>1</v>
      </c>
      <c r="L38" s="21">
        <v>0.5</v>
      </c>
      <c r="M38" s="20">
        <v>6</v>
      </c>
      <c r="N38" s="21">
        <v>6</v>
      </c>
      <c r="O38" s="20">
        <v>7</v>
      </c>
      <c r="P38" s="21">
        <v>3</v>
      </c>
      <c r="Q38" s="22">
        <v>42</v>
      </c>
      <c r="R38" s="23">
        <v>9</v>
      </c>
    </row>
    <row r="39" spans="1:18" ht="210" customHeight="1" x14ac:dyDescent="0.25">
      <c r="A39" s="16">
        <v>39</v>
      </c>
      <c r="B39" s="17" t="s">
        <v>1453</v>
      </c>
      <c r="C39" s="18" t="s">
        <v>1454</v>
      </c>
      <c r="D39" s="53"/>
      <c r="E39" s="19" t="s">
        <v>255</v>
      </c>
      <c r="F39" s="19" t="s">
        <v>256</v>
      </c>
      <c r="G39" s="19" t="s">
        <v>782</v>
      </c>
      <c r="H39" s="19" t="s">
        <v>257</v>
      </c>
      <c r="I39" s="19" t="s">
        <v>599</v>
      </c>
      <c r="J39" s="19" t="s">
        <v>258</v>
      </c>
      <c r="K39" s="20">
        <v>1</v>
      </c>
      <c r="L39" s="21">
        <v>0.5</v>
      </c>
      <c r="M39" s="20">
        <v>6</v>
      </c>
      <c r="N39" s="21">
        <v>6</v>
      </c>
      <c r="O39" s="20">
        <v>7</v>
      </c>
      <c r="P39" s="21">
        <v>3</v>
      </c>
      <c r="Q39" s="22">
        <v>42</v>
      </c>
      <c r="R39" s="23">
        <v>9</v>
      </c>
    </row>
    <row r="40" spans="1:18" ht="210" customHeight="1" x14ac:dyDescent="0.25">
      <c r="A40" s="16">
        <v>40</v>
      </c>
      <c r="B40" s="17" t="s">
        <v>1448</v>
      </c>
      <c r="C40" s="18" t="s">
        <v>1449</v>
      </c>
      <c r="D40" s="53"/>
      <c r="E40" s="19" t="s">
        <v>261</v>
      </c>
      <c r="F40" s="19" t="s">
        <v>262</v>
      </c>
      <c r="G40" s="19" t="s">
        <v>785</v>
      </c>
      <c r="H40" s="19" t="s">
        <v>263</v>
      </c>
      <c r="I40" s="19" t="s">
        <v>599</v>
      </c>
      <c r="J40" s="19" t="s">
        <v>264</v>
      </c>
      <c r="K40" s="20">
        <v>0.5</v>
      </c>
      <c r="L40" s="21">
        <v>0.2</v>
      </c>
      <c r="M40" s="20">
        <v>6</v>
      </c>
      <c r="N40" s="21">
        <v>6</v>
      </c>
      <c r="O40" s="20">
        <v>7</v>
      </c>
      <c r="P40" s="21">
        <v>7</v>
      </c>
      <c r="Q40" s="22">
        <v>21</v>
      </c>
      <c r="R40" s="23">
        <v>8.4000000000000021</v>
      </c>
    </row>
    <row r="41" spans="1:18" ht="210" customHeight="1" x14ac:dyDescent="0.25">
      <c r="A41" s="16">
        <v>41</v>
      </c>
      <c r="B41" s="17" t="s">
        <v>1453</v>
      </c>
      <c r="C41" s="18" t="s">
        <v>1454</v>
      </c>
      <c r="D41" s="53"/>
      <c r="E41" s="19" t="s">
        <v>510</v>
      </c>
      <c r="F41" s="19" t="s">
        <v>511</v>
      </c>
      <c r="G41" s="19" t="s">
        <v>789</v>
      </c>
      <c r="H41" s="19" t="s">
        <v>512</v>
      </c>
      <c r="I41" s="19" t="s">
        <v>599</v>
      </c>
      <c r="J41" s="19" t="s">
        <v>254</v>
      </c>
      <c r="K41" s="20">
        <v>1</v>
      </c>
      <c r="L41" s="21">
        <v>0.5</v>
      </c>
      <c r="M41" s="20">
        <v>6</v>
      </c>
      <c r="N41" s="21">
        <v>6</v>
      </c>
      <c r="O41" s="20">
        <v>7</v>
      </c>
      <c r="P41" s="21">
        <v>7</v>
      </c>
      <c r="Q41" s="22">
        <v>42</v>
      </c>
      <c r="R41" s="23">
        <v>21</v>
      </c>
    </row>
    <row r="42" spans="1:18" ht="210" customHeight="1" x14ac:dyDescent="0.25">
      <c r="A42" s="16">
        <v>42</v>
      </c>
      <c r="B42" s="17" t="s">
        <v>1471</v>
      </c>
      <c r="C42" s="18" t="s">
        <v>1472</v>
      </c>
      <c r="D42" s="53"/>
      <c r="E42" s="19" t="s">
        <v>515</v>
      </c>
      <c r="F42" s="19" t="s">
        <v>516</v>
      </c>
      <c r="G42" s="19" t="s">
        <v>792</v>
      </c>
      <c r="H42" s="19" t="s">
        <v>517</v>
      </c>
      <c r="I42" s="19" t="s">
        <v>595</v>
      </c>
      <c r="J42" s="19" t="s">
        <v>243</v>
      </c>
      <c r="K42" s="20">
        <v>0.5</v>
      </c>
      <c r="L42" s="21">
        <v>0.5</v>
      </c>
      <c r="M42" s="20">
        <v>6</v>
      </c>
      <c r="N42" s="21">
        <v>6</v>
      </c>
      <c r="O42" s="20">
        <v>3</v>
      </c>
      <c r="P42" s="21">
        <v>3</v>
      </c>
      <c r="Q42" s="22">
        <v>9</v>
      </c>
      <c r="R42" s="23">
        <v>9</v>
      </c>
    </row>
    <row r="43" spans="1:18" ht="210" customHeight="1" x14ac:dyDescent="0.25">
      <c r="A43" s="16">
        <v>43</v>
      </c>
      <c r="B43" s="17" t="s">
        <v>1457</v>
      </c>
      <c r="C43" s="18" t="s">
        <v>1458</v>
      </c>
      <c r="D43" s="53"/>
      <c r="E43" s="19" t="s">
        <v>267</v>
      </c>
      <c r="F43" s="19" t="s">
        <v>268</v>
      </c>
      <c r="G43" s="19" t="s">
        <v>796</v>
      </c>
      <c r="H43" s="19" t="s">
        <v>269</v>
      </c>
      <c r="I43" s="19" t="s">
        <v>599</v>
      </c>
      <c r="J43" s="19" t="s">
        <v>270</v>
      </c>
      <c r="K43" s="20">
        <v>1</v>
      </c>
      <c r="L43" s="21">
        <v>0.5</v>
      </c>
      <c r="M43" s="20">
        <v>6</v>
      </c>
      <c r="N43" s="21">
        <v>6</v>
      </c>
      <c r="O43" s="20">
        <v>7</v>
      </c>
      <c r="P43" s="21">
        <v>7</v>
      </c>
      <c r="Q43" s="22">
        <v>42</v>
      </c>
      <c r="R43" s="23">
        <v>21</v>
      </c>
    </row>
    <row r="44" spans="1:18" ht="210" customHeight="1" x14ac:dyDescent="0.25">
      <c r="A44" s="16">
        <v>44</v>
      </c>
      <c r="B44" s="17" t="s">
        <v>1473</v>
      </c>
      <c r="C44" s="18" t="s">
        <v>1474</v>
      </c>
      <c r="D44" s="53"/>
      <c r="E44" s="19" t="s">
        <v>278</v>
      </c>
      <c r="F44" s="19" t="s">
        <v>279</v>
      </c>
      <c r="G44" s="19" t="s">
        <v>797</v>
      </c>
      <c r="H44" s="19" t="s">
        <v>280</v>
      </c>
      <c r="I44" s="19" t="s">
        <v>595</v>
      </c>
      <c r="J44" s="19" t="s">
        <v>243</v>
      </c>
      <c r="K44" s="20">
        <v>0.5</v>
      </c>
      <c r="L44" s="21">
        <v>0.52</v>
      </c>
      <c r="M44" s="20">
        <v>6</v>
      </c>
      <c r="N44" s="21">
        <v>6</v>
      </c>
      <c r="O44" s="20">
        <v>3</v>
      </c>
      <c r="P44" s="21">
        <v>3</v>
      </c>
      <c r="Q44" s="22">
        <v>9</v>
      </c>
      <c r="R44" s="23">
        <v>9.36</v>
      </c>
    </row>
    <row r="45" spans="1:18" ht="210" customHeight="1" x14ac:dyDescent="0.25">
      <c r="A45" s="16">
        <v>45</v>
      </c>
      <c r="B45" s="17" t="s">
        <v>1475</v>
      </c>
      <c r="C45" s="18" t="s">
        <v>1464</v>
      </c>
      <c r="D45" s="53"/>
      <c r="E45" s="19" t="s">
        <v>283</v>
      </c>
      <c r="F45" s="19" t="s">
        <v>284</v>
      </c>
      <c r="G45" s="19" t="s">
        <v>800</v>
      </c>
      <c r="H45" s="19" t="s">
        <v>285</v>
      </c>
      <c r="I45" s="19" t="s">
        <v>599</v>
      </c>
      <c r="J45" s="19" t="s">
        <v>286</v>
      </c>
      <c r="K45" s="20">
        <v>1</v>
      </c>
      <c r="L45" s="21">
        <v>0.5</v>
      </c>
      <c r="M45" s="20">
        <v>6</v>
      </c>
      <c r="N45" s="21">
        <v>6</v>
      </c>
      <c r="O45" s="20">
        <v>7</v>
      </c>
      <c r="P45" s="21">
        <v>7</v>
      </c>
      <c r="Q45" s="22">
        <v>42</v>
      </c>
      <c r="R45" s="23">
        <v>21</v>
      </c>
    </row>
    <row r="46" spans="1:18" ht="210" customHeight="1" x14ac:dyDescent="0.25">
      <c r="A46" s="16">
        <v>46</v>
      </c>
      <c r="B46" s="17" t="s">
        <v>1475</v>
      </c>
      <c r="C46" s="18" t="s">
        <v>1464</v>
      </c>
      <c r="D46" s="53"/>
      <c r="E46" s="19" t="s">
        <v>302</v>
      </c>
      <c r="F46" s="19" t="s">
        <v>303</v>
      </c>
      <c r="G46" s="19" t="s">
        <v>803</v>
      </c>
      <c r="H46" s="19" t="s">
        <v>304</v>
      </c>
      <c r="I46" s="19" t="s">
        <v>599</v>
      </c>
      <c r="J46" s="19" t="s">
        <v>305</v>
      </c>
      <c r="K46" s="20">
        <v>0.5</v>
      </c>
      <c r="L46" s="21">
        <v>0.2</v>
      </c>
      <c r="M46" s="20">
        <v>6</v>
      </c>
      <c r="N46" s="21">
        <v>6</v>
      </c>
      <c r="O46" s="20">
        <v>7</v>
      </c>
      <c r="P46" s="21">
        <v>7</v>
      </c>
      <c r="Q46" s="22">
        <v>21</v>
      </c>
      <c r="R46" s="23">
        <v>8.4000000000000021</v>
      </c>
    </row>
    <row r="47" spans="1:18" ht="210" customHeight="1" x14ac:dyDescent="0.25">
      <c r="A47" s="16">
        <v>47</v>
      </c>
      <c r="B47" s="17" t="s">
        <v>1448</v>
      </c>
      <c r="C47" s="18" t="s">
        <v>1449</v>
      </c>
      <c r="D47" s="53"/>
      <c r="E47" s="19" t="s">
        <v>287</v>
      </c>
      <c r="F47" s="19" t="s">
        <v>288</v>
      </c>
      <c r="G47" s="19" t="s">
        <v>806</v>
      </c>
      <c r="H47" s="19" t="s">
        <v>289</v>
      </c>
      <c r="I47" s="19" t="s">
        <v>599</v>
      </c>
      <c r="J47" s="19" t="s">
        <v>290</v>
      </c>
      <c r="K47" s="20">
        <v>0.5</v>
      </c>
      <c r="L47" s="21">
        <v>0.2</v>
      </c>
      <c r="M47" s="20">
        <v>6</v>
      </c>
      <c r="N47" s="21">
        <v>6</v>
      </c>
      <c r="O47" s="20">
        <v>7</v>
      </c>
      <c r="P47" s="21">
        <v>7</v>
      </c>
      <c r="Q47" s="22">
        <v>21</v>
      </c>
      <c r="R47" s="23">
        <v>8.4000000000000021</v>
      </c>
    </row>
    <row r="48" spans="1:18" ht="210" customHeight="1" x14ac:dyDescent="0.25">
      <c r="A48" s="16">
        <v>48</v>
      </c>
      <c r="B48" s="17" t="s">
        <v>1448</v>
      </c>
      <c r="C48" s="18" t="s">
        <v>1449</v>
      </c>
      <c r="D48" s="53"/>
      <c r="E48" s="19" t="s">
        <v>293</v>
      </c>
      <c r="F48" s="19" t="s">
        <v>294</v>
      </c>
      <c r="G48" s="19" t="s">
        <v>809</v>
      </c>
      <c r="H48" s="19" t="s">
        <v>295</v>
      </c>
      <c r="I48" s="19" t="s">
        <v>599</v>
      </c>
      <c r="J48" s="19" t="s">
        <v>296</v>
      </c>
      <c r="K48" s="20">
        <v>0.5</v>
      </c>
      <c r="L48" s="21">
        <v>0.2</v>
      </c>
      <c r="M48" s="20">
        <v>6</v>
      </c>
      <c r="N48" s="21">
        <v>6</v>
      </c>
      <c r="O48" s="20">
        <v>7</v>
      </c>
      <c r="P48" s="21">
        <v>7</v>
      </c>
      <c r="Q48" s="22">
        <v>21</v>
      </c>
      <c r="R48" s="23">
        <v>8.4000000000000021</v>
      </c>
    </row>
    <row r="49" spans="1:18" ht="210" customHeight="1" x14ac:dyDescent="0.25">
      <c r="A49" s="16">
        <v>49</v>
      </c>
      <c r="B49" s="17" t="s">
        <v>1448</v>
      </c>
      <c r="C49" s="18" t="s">
        <v>1449</v>
      </c>
      <c r="D49" s="53"/>
      <c r="E49" s="19" t="s">
        <v>297</v>
      </c>
      <c r="F49" s="19" t="s">
        <v>298</v>
      </c>
      <c r="G49" s="19" t="s">
        <v>812</v>
      </c>
      <c r="H49" s="19" t="s">
        <v>299</v>
      </c>
      <c r="I49" s="19" t="s">
        <v>595</v>
      </c>
      <c r="J49" s="19" t="s">
        <v>243</v>
      </c>
      <c r="K49" s="20">
        <v>0.2</v>
      </c>
      <c r="L49" s="21">
        <v>0.2</v>
      </c>
      <c r="M49" s="20">
        <v>6</v>
      </c>
      <c r="N49" s="21">
        <v>6</v>
      </c>
      <c r="O49" s="20">
        <v>7</v>
      </c>
      <c r="P49" s="21">
        <v>7</v>
      </c>
      <c r="Q49" s="22">
        <v>8.4000000000000021</v>
      </c>
      <c r="R49" s="23">
        <v>8.4000000000000021</v>
      </c>
    </row>
    <row r="50" spans="1:18" ht="210" customHeight="1" x14ac:dyDescent="0.25">
      <c r="A50" s="16">
        <v>50</v>
      </c>
      <c r="B50" s="17" t="s">
        <v>1448</v>
      </c>
      <c r="C50" s="18" t="s">
        <v>1449</v>
      </c>
      <c r="D50" s="53"/>
      <c r="E50" s="19" t="s">
        <v>532</v>
      </c>
      <c r="F50" s="19" t="s">
        <v>533</v>
      </c>
      <c r="G50" s="19" t="s">
        <v>657</v>
      </c>
      <c r="H50" s="19" t="s">
        <v>534</v>
      </c>
      <c r="I50" s="19" t="s">
        <v>658</v>
      </c>
      <c r="J50" s="19" t="s">
        <v>535</v>
      </c>
      <c r="K50" s="20">
        <v>3</v>
      </c>
      <c r="L50" s="21">
        <v>0.5</v>
      </c>
      <c r="M50" s="20">
        <v>6</v>
      </c>
      <c r="N50" s="21">
        <v>6</v>
      </c>
      <c r="O50" s="20">
        <v>7</v>
      </c>
      <c r="P50" s="21">
        <v>7</v>
      </c>
      <c r="Q50" s="22">
        <v>126</v>
      </c>
      <c r="R50" s="23">
        <v>21</v>
      </c>
    </row>
    <row r="51" spans="1:18" ht="210" customHeight="1" x14ac:dyDescent="0.25">
      <c r="A51" s="16">
        <v>51</v>
      </c>
      <c r="B51" s="17" t="s">
        <v>1448</v>
      </c>
      <c r="C51" s="18" t="s">
        <v>1449</v>
      </c>
      <c r="D51" s="53"/>
      <c r="E51" s="19" t="s">
        <v>327</v>
      </c>
      <c r="F51" s="19" t="s">
        <v>328</v>
      </c>
      <c r="G51" s="19" t="s">
        <v>863</v>
      </c>
      <c r="H51" s="19" t="s">
        <v>329</v>
      </c>
      <c r="I51" s="19" t="s">
        <v>661</v>
      </c>
      <c r="J51" s="19" t="s">
        <v>330</v>
      </c>
      <c r="K51" s="20">
        <v>3</v>
      </c>
      <c r="L51" s="21">
        <v>1</v>
      </c>
      <c r="M51" s="20">
        <v>6</v>
      </c>
      <c r="N51" s="21">
        <v>6</v>
      </c>
      <c r="O51" s="20">
        <v>15</v>
      </c>
      <c r="P51" s="21">
        <v>7</v>
      </c>
      <c r="Q51" s="22">
        <v>270</v>
      </c>
      <c r="R51" s="23">
        <v>42</v>
      </c>
    </row>
    <row r="52" spans="1:18" ht="210" customHeight="1" x14ac:dyDescent="0.25">
      <c r="A52" s="16">
        <v>52</v>
      </c>
      <c r="B52" s="17" t="s">
        <v>1457</v>
      </c>
      <c r="C52" s="18" t="s">
        <v>1458</v>
      </c>
      <c r="D52" s="53"/>
      <c r="E52" s="19" t="s">
        <v>538</v>
      </c>
      <c r="F52" s="19" t="s">
        <v>539</v>
      </c>
      <c r="G52" s="19" t="s">
        <v>852</v>
      </c>
      <c r="H52" s="19" t="s">
        <v>852</v>
      </c>
      <c r="I52" s="19" t="s">
        <v>661</v>
      </c>
      <c r="J52" s="19" t="s">
        <v>541</v>
      </c>
      <c r="K52" s="20">
        <v>3</v>
      </c>
      <c r="L52" s="21">
        <v>1</v>
      </c>
      <c r="M52" s="20">
        <v>6</v>
      </c>
      <c r="N52" s="21">
        <v>6</v>
      </c>
      <c r="O52" s="20">
        <v>15</v>
      </c>
      <c r="P52" s="21">
        <v>15</v>
      </c>
      <c r="Q52" s="22">
        <v>270</v>
      </c>
      <c r="R52" s="23">
        <v>90</v>
      </c>
    </row>
    <row r="53" spans="1:18" ht="210" customHeight="1" x14ac:dyDescent="0.25">
      <c r="A53" s="16">
        <v>53</v>
      </c>
      <c r="B53" s="17" t="s">
        <v>1457</v>
      </c>
      <c r="C53" s="18" t="s">
        <v>1458</v>
      </c>
      <c r="D53" s="53"/>
      <c r="E53" s="19" t="s">
        <v>337</v>
      </c>
      <c r="F53" s="19" t="s">
        <v>338</v>
      </c>
      <c r="G53" s="19" t="s">
        <v>865</v>
      </c>
      <c r="H53" s="19" t="s">
        <v>339</v>
      </c>
      <c r="I53" s="19" t="s">
        <v>658</v>
      </c>
      <c r="J53" s="19" t="s">
        <v>340</v>
      </c>
      <c r="K53" s="20">
        <v>3</v>
      </c>
      <c r="L53" s="21">
        <v>0.5</v>
      </c>
      <c r="M53" s="20">
        <v>6</v>
      </c>
      <c r="N53" s="21">
        <v>6</v>
      </c>
      <c r="O53" s="20">
        <v>7</v>
      </c>
      <c r="P53" s="21">
        <v>7</v>
      </c>
      <c r="Q53" s="22">
        <v>126</v>
      </c>
      <c r="R53" s="23">
        <v>21</v>
      </c>
    </row>
    <row r="54" spans="1:18" ht="210" customHeight="1" x14ac:dyDescent="0.25">
      <c r="A54" s="16">
        <v>54</v>
      </c>
      <c r="B54" s="17" t="s">
        <v>1457</v>
      </c>
      <c r="C54" s="18" t="s">
        <v>1458</v>
      </c>
      <c r="D54" s="53"/>
      <c r="E54" s="19" t="s">
        <v>662</v>
      </c>
      <c r="F54" s="19" t="s">
        <v>663</v>
      </c>
      <c r="G54" s="19" t="s">
        <v>664</v>
      </c>
      <c r="H54" s="19" t="s">
        <v>665</v>
      </c>
      <c r="I54" s="19" t="s">
        <v>599</v>
      </c>
      <c r="J54" s="19" t="s">
        <v>666</v>
      </c>
      <c r="K54" s="20">
        <v>0.5</v>
      </c>
      <c r="L54" s="21">
        <v>0.2</v>
      </c>
      <c r="M54" s="20">
        <v>6</v>
      </c>
      <c r="N54" s="21">
        <v>6</v>
      </c>
      <c r="O54" s="20">
        <v>7</v>
      </c>
      <c r="P54" s="21">
        <v>7</v>
      </c>
      <c r="Q54" s="22">
        <v>21</v>
      </c>
      <c r="R54" s="23">
        <v>8.4000000000000021</v>
      </c>
    </row>
    <row r="55" spans="1:18" ht="210" customHeight="1" x14ac:dyDescent="0.25">
      <c r="A55" s="16">
        <v>55</v>
      </c>
      <c r="B55" s="17" t="s">
        <v>1457</v>
      </c>
      <c r="C55" s="18" t="s">
        <v>1458</v>
      </c>
      <c r="D55" s="53"/>
      <c r="E55" s="19" t="s">
        <v>341</v>
      </c>
      <c r="F55" s="19" t="s">
        <v>342</v>
      </c>
      <c r="G55" s="19" t="s">
        <v>868</v>
      </c>
      <c r="H55" s="19" t="s">
        <v>343</v>
      </c>
      <c r="I55" s="19" t="s">
        <v>661</v>
      </c>
      <c r="J55" s="19" t="s">
        <v>330</v>
      </c>
      <c r="K55" s="20">
        <v>3</v>
      </c>
      <c r="L55" s="21">
        <v>1</v>
      </c>
      <c r="M55" s="20">
        <v>6</v>
      </c>
      <c r="N55" s="21">
        <v>6</v>
      </c>
      <c r="O55" s="20">
        <v>15</v>
      </c>
      <c r="P55" s="21">
        <v>7</v>
      </c>
      <c r="Q55" s="22">
        <v>270</v>
      </c>
      <c r="R55" s="23">
        <v>42</v>
      </c>
    </row>
    <row r="56" spans="1:18" ht="210" customHeight="1" x14ac:dyDescent="0.25">
      <c r="A56" s="16">
        <v>56</v>
      </c>
      <c r="B56" s="17" t="s">
        <v>1457</v>
      </c>
      <c r="C56" s="18" t="s">
        <v>1458</v>
      </c>
      <c r="D56" s="53"/>
      <c r="E56" s="19" t="s">
        <v>1001</v>
      </c>
      <c r="F56" s="19" t="s">
        <v>1002</v>
      </c>
      <c r="G56" s="19" t="s">
        <v>1003</v>
      </c>
      <c r="H56" s="19" t="s">
        <v>1004</v>
      </c>
      <c r="I56" s="19" t="s">
        <v>595</v>
      </c>
      <c r="J56" s="19" t="s">
        <v>184</v>
      </c>
      <c r="K56" s="20">
        <v>0.5</v>
      </c>
      <c r="L56" s="21">
        <v>0.5</v>
      </c>
      <c r="M56" s="20">
        <v>6</v>
      </c>
      <c r="N56" s="21">
        <v>6</v>
      </c>
      <c r="O56" s="20">
        <v>3</v>
      </c>
      <c r="P56" s="21">
        <v>3</v>
      </c>
      <c r="Q56" s="22">
        <v>9</v>
      </c>
      <c r="R56" s="23">
        <v>9</v>
      </c>
    </row>
    <row r="57" spans="1:18" ht="210" customHeight="1" x14ac:dyDescent="0.25">
      <c r="A57" s="16">
        <v>57</v>
      </c>
      <c r="B57" s="17" t="s">
        <v>1457</v>
      </c>
      <c r="C57" s="18" t="s">
        <v>1458</v>
      </c>
      <c r="D57" s="53"/>
      <c r="E57" s="19" t="s">
        <v>871</v>
      </c>
      <c r="F57" s="19" t="s">
        <v>872</v>
      </c>
      <c r="G57" s="19" t="s">
        <v>873</v>
      </c>
      <c r="H57" s="19" t="s">
        <v>874</v>
      </c>
      <c r="I57" s="19" t="s">
        <v>661</v>
      </c>
      <c r="J57" s="19" t="s">
        <v>330</v>
      </c>
      <c r="K57" s="20">
        <v>3</v>
      </c>
      <c r="L57" s="21">
        <v>1</v>
      </c>
      <c r="M57" s="20">
        <v>6</v>
      </c>
      <c r="N57" s="21">
        <v>6</v>
      </c>
      <c r="O57" s="20">
        <v>15</v>
      </c>
      <c r="P57" s="21">
        <v>7</v>
      </c>
      <c r="Q57" s="22">
        <v>270</v>
      </c>
      <c r="R57" s="23">
        <v>42</v>
      </c>
    </row>
    <row r="58" spans="1:18" ht="210" customHeight="1" x14ac:dyDescent="0.25">
      <c r="A58" s="16">
        <v>58</v>
      </c>
      <c r="B58" s="17" t="s">
        <v>1473</v>
      </c>
      <c r="C58" s="18" t="s">
        <v>1474</v>
      </c>
      <c r="D58" s="53"/>
      <c r="E58" s="19" t="s">
        <v>352</v>
      </c>
      <c r="F58" s="19" t="s">
        <v>353</v>
      </c>
      <c r="G58" s="19" t="s">
        <v>668</v>
      </c>
      <c r="H58" s="19" t="s">
        <v>354</v>
      </c>
      <c r="I58" s="19" t="s">
        <v>658</v>
      </c>
      <c r="J58" s="19" t="s">
        <v>355</v>
      </c>
      <c r="K58" s="20">
        <v>1</v>
      </c>
      <c r="L58" s="21">
        <v>0.2</v>
      </c>
      <c r="M58" s="20">
        <v>6</v>
      </c>
      <c r="N58" s="21">
        <v>6</v>
      </c>
      <c r="O58" s="20">
        <v>15</v>
      </c>
      <c r="P58" s="21">
        <v>15</v>
      </c>
      <c r="Q58" s="22">
        <v>90</v>
      </c>
      <c r="R58" s="23">
        <v>18.000000000000004</v>
      </c>
    </row>
    <row r="59" spans="1:18" ht="210" customHeight="1" x14ac:dyDescent="0.25">
      <c r="A59" s="16">
        <v>59</v>
      </c>
      <c r="B59" s="17" t="s">
        <v>1473</v>
      </c>
      <c r="C59" s="18" t="s">
        <v>1474</v>
      </c>
      <c r="D59" s="53"/>
      <c r="E59" s="19" t="s">
        <v>352</v>
      </c>
      <c r="F59" s="19" t="s">
        <v>358</v>
      </c>
      <c r="G59" s="19" t="s">
        <v>669</v>
      </c>
      <c r="H59" s="19" t="s">
        <v>359</v>
      </c>
      <c r="I59" s="19" t="s">
        <v>599</v>
      </c>
      <c r="J59" s="19" t="s">
        <v>360</v>
      </c>
      <c r="K59" s="20">
        <v>0.5</v>
      </c>
      <c r="L59" s="21">
        <v>0.2</v>
      </c>
      <c r="M59" s="20">
        <v>6</v>
      </c>
      <c r="N59" s="21">
        <v>6</v>
      </c>
      <c r="O59" s="20">
        <v>15</v>
      </c>
      <c r="P59" s="21">
        <v>15</v>
      </c>
      <c r="Q59" s="22">
        <v>45</v>
      </c>
      <c r="R59" s="23">
        <v>18.000000000000004</v>
      </c>
    </row>
    <row r="60" spans="1:18" ht="210" customHeight="1" x14ac:dyDescent="0.25">
      <c r="A60" s="16">
        <v>60</v>
      </c>
      <c r="B60" s="17" t="s">
        <v>1473</v>
      </c>
      <c r="C60" s="18" t="s">
        <v>1474</v>
      </c>
      <c r="D60" s="53"/>
      <c r="E60" s="19" t="s">
        <v>352</v>
      </c>
      <c r="F60" s="19" t="s">
        <v>569</v>
      </c>
      <c r="G60" s="19" t="s">
        <v>670</v>
      </c>
      <c r="H60" s="19" t="s">
        <v>570</v>
      </c>
      <c r="I60" s="19" t="s">
        <v>658</v>
      </c>
      <c r="J60" s="19" t="s">
        <v>355</v>
      </c>
      <c r="K60" s="20">
        <v>1</v>
      </c>
      <c r="L60" s="21">
        <v>0.2</v>
      </c>
      <c r="M60" s="20">
        <v>6</v>
      </c>
      <c r="N60" s="21">
        <v>6</v>
      </c>
      <c r="O60" s="20">
        <v>15</v>
      </c>
      <c r="P60" s="21">
        <v>15</v>
      </c>
      <c r="Q60" s="22">
        <v>90</v>
      </c>
      <c r="R60" s="23">
        <v>18.000000000000004</v>
      </c>
    </row>
    <row r="61" spans="1:18" ht="210" customHeight="1" x14ac:dyDescent="0.25">
      <c r="A61" s="16">
        <v>61</v>
      </c>
      <c r="B61" s="17" t="s">
        <v>1473</v>
      </c>
      <c r="C61" s="18" t="s">
        <v>1474</v>
      </c>
      <c r="D61" s="53"/>
      <c r="E61" s="19" t="s">
        <v>363</v>
      </c>
      <c r="F61" s="19" t="s">
        <v>364</v>
      </c>
      <c r="G61" s="19" t="s">
        <v>671</v>
      </c>
      <c r="H61" s="19" t="s">
        <v>365</v>
      </c>
      <c r="I61" s="19" t="s">
        <v>599</v>
      </c>
      <c r="J61" s="19" t="s">
        <v>366</v>
      </c>
      <c r="K61" s="20">
        <v>0.5</v>
      </c>
      <c r="L61" s="21">
        <v>0.2</v>
      </c>
      <c r="M61" s="20">
        <v>6</v>
      </c>
      <c r="N61" s="21">
        <v>6</v>
      </c>
      <c r="O61" s="20">
        <v>15</v>
      </c>
      <c r="P61" s="21">
        <v>15</v>
      </c>
      <c r="Q61" s="22">
        <v>45</v>
      </c>
      <c r="R61" s="23">
        <v>18.000000000000004</v>
      </c>
    </row>
    <row r="62" spans="1:18" ht="210" customHeight="1" x14ac:dyDescent="0.25">
      <c r="A62" s="16">
        <v>62</v>
      </c>
      <c r="B62" s="17" t="s">
        <v>1473</v>
      </c>
      <c r="C62" s="18" t="s">
        <v>1474</v>
      </c>
      <c r="D62" s="53"/>
      <c r="E62" s="19" t="s">
        <v>367</v>
      </c>
      <c r="F62" s="19" t="s">
        <v>368</v>
      </c>
      <c r="G62" s="19" t="s">
        <v>672</v>
      </c>
      <c r="H62" s="19" t="s">
        <v>369</v>
      </c>
      <c r="I62" s="19" t="s">
        <v>658</v>
      </c>
      <c r="J62" s="19" t="s">
        <v>370</v>
      </c>
      <c r="K62" s="20">
        <v>1</v>
      </c>
      <c r="L62" s="21">
        <v>0.2</v>
      </c>
      <c r="M62" s="20">
        <v>6</v>
      </c>
      <c r="N62" s="21">
        <v>6</v>
      </c>
      <c r="O62" s="20">
        <v>15</v>
      </c>
      <c r="P62" s="21">
        <v>15</v>
      </c>
      <c r="Q62" s="22">
        <v>90</v>
      </c>
      <c r="R62" s="23">
        <v>18.000000000000004</v>
      </c>
    </row>
    <row r="63" spans="1:18" ht="210" customHeight="1" x14ac:dyDescent="0.25">
      <c r="A63" s="16">
        <v>63</v>
      </c>
      <c r="B63" s="17" t="s">
        <v>1448</v>
      </c>
      <c r="C63" s="18" t="s">
        <v>1449</v>
      </c>
      <c r="D63" s="53"/>
      <c r="E63" s="19" t="s">
        <v>352</v>
      </c>
      <c r="F63" s="19" t="s">
        <v>575</v>
      </c>
      <c r="G63" s="19" t="s">
        <v>673</v>
      </c>
      <c r="H63" s="19" t="s">
        <v>576</v>
      </c>
      <c r="I63" s="19" t="s">
        <v>658</v>
      </c>
      <c r="J63" s="19" t="s">
        <v>355</v>
      </c>
      <c r="K63" s="20">
        <v>1</v>
      </c>
      <c r="L63" s="21">
        <v>0.2</v>
      </c>
      <c r="M63" s="20">
        <v>6</v>
      </c>
      <c r="N63" s="21">
        <v>6</v>
      </c>
      <c r="O63" s="20">
        <v>15</v>
      </c>
      <c r="P63" s="21">
        <v>15</v>
      </c>
      <c r="Q63" s="22">
        <v>90</v>
      </c>
      <c r="R63" s="23">
        <v>18.000000000000004</v>
      </c>
    </row>
    <row r="64" spans="1:18" ht="210" customHeight="1" x14ac:dyDescent="0.25">
      <c r="A64" s="16">
        <v>64</v>
      </c>
      <c r="B64" s="17" t="s">
        <v>1448</v>
      </c>
      <c r="C64" s="18" t="s">
        <v>1449</v>
      </c>
      <c r="D64" s="53"/>
      <c r="E64" s="19" t="s">
        <v>352</v>
      </c>
      <c r="F64" s="19" t="s">
        <v>371</v>
      </c>
      <c r="G64" s="19" t="s">
        <v>674</v>
      </c>
      <c r="H64" s="19" t="s">
        <v>372</v>
      </c>
      <c r="I64" s="19" t="s">
        <v>599</v>
      </c>
      <c r="J64" s="19" t="s">
        <v>366</v>
      </c>
      <c r="K64" s="20">
        <v>0.5</v>
      </c>
      <c r="L64" s="21">
        <v>0.2</v>
      </c>
      <c r="M64" s="20">
        <v>6</v>
      </c>
      <c r="N64" s="21">
        <v>6</v>
      </c>
      <c r="O64" s="20">
        <v>15</v>
      </c>
      <c r="P64" s="21">
        <v>15</v>
      </c>
      <c r="Q64" s="22">
        <v>45</v>
      </c>
      <c r="R64" s="23">
        <v>18.000000000000004</v>
      </c>
    </row>
    <row r="65" spans="1:18" ht="210" customHeight="1" x14ac:dyDescent="0.25">
      <c r="A65" s="16">
        <v>65</v>
      </c>
      <c r="B65" s="17" t="s">
        <v>1448</v>
      </c>
      <c r="C65" s="18" t="s">
        <v>1449</v>
      </c>
      <c r="D65" s="53"/>
      <c r="E65" s="19" t="s">
        <v>582</v>
      </c>
      <c r="F65" s="19" t="s">
        <v>583</v>
      </c>
      <c r="G65" s="19" t="s">
        <v>675</v>
      </c>
      <c r="H65" s="19" t="s">
        <v>584</v>
      </c>
      <c r="I65" s="19" t="s">
        <v>595</v>
      </c>
      <c r="J65" s="19" t="s">
        <v>184</v>
      </c>
      <c r="K65" s="20">
        <v>0.2</v>
      </c>
      <c r="L65" s="21">
        <v>0.2</v>
      </c>
      <c r="M65" s="20">
        <v>6</v>
      </c>
      <c r="N65" s="21">
        <v>6</v>
      </c>
      <c r="O65" s="20">
        <v>7</v>
      </c>
      <c r="P65" s="21">
        <v>7</v>
      </c>
      <c r="Q65" s="22">
        <v>8.4000000000000021</v>
      </c>
      <c r="R65" s="23">
        <v>8.4000000000000021</v>
      </c>
    </row>
    <row r="66" spans="1:18" ht="210" customHeight="1" x14ac:dyDescent="0.25">
      <c r="A66" s="16">
        <v>66</v>
      </c>
      <c r="B66" s="17" t="s">
        <v>1476</v>
      </c>
      <c r="C66" s="18" t="s">
        <v>1477</v>
      </c>
      <c r="D66" s="53"/>
      <c r="E66" s="19" t="s">
        <v>585</v>
      </c>
      <c r="F66" s="19" t="s">
        <v>586</v>
      </c>
      <c r="G66" s="19" t="s">
        <v>676</v>
      </c>
      <c r="H66" s="19" t="s">
        <v>587</v>
      </c>
      <c r="I66" s="19" t="s">
        <v>595</v>
      </c>
      <c r="J66" s="19" t="s">
        <v>184</v>
      </c>
      <c r="K66" s="20">
        <v>0.1</v>
      </c>
      <c r="L66" s="21">
        <v>0.1</v>
      </c>
      <c r="M66" s="20">
        <v>6</v>
      </c>
      <c r="N66" s="21">
        <v>6</v>
      </c>
      <c r="O66" s="20">
        <v>15</v>
      </c>
      <c r="P66" s="21">
        <v>15</v>
      </c>
      <c r="Q66" s="22">
        <v>9.0000000000000018</v>
      </c>
      <c r="R66" s="23">
        <v>9.0000000000000018</v>
      </c>
    </row>
    <row r="67" spans="1:18" ht="210" customHeight="1" x14ac:dyDescent="0.25">
      <c r="A67" s="16">
        <v>67</v>
      </c>
      <c r="B67" s="17" t="s">
        <v>1457</v>
      </c>
      <c r="C67" s="18" t="s">
        <v>1458</v>
      </c>
      <c r="D67" s="53"/>
      <c r="E67" s="19" t="s">
        <v>375</v>
      </c>
      <c r="F67" s="19" t="s">
        <v>376</v>
      </c>
      <c r="G67" s="19" t="s">
        <v>881</v>
      </c>
      <c r="H67" s="19" t="s">
        <v>377</v>
      </c>
      <c r="I67" s="19" t="s">
        <v>658</v>
      </c>
      <c r="J67" s="19" t="s">
        <v>378</v>
      </c>
      <c r="K67" s="20">
        <v>1</v>
      </c>
      <c r="L67" s="21">
        <v>0.5</v>
      </c>
      <c r="M67" s="20">
        <v>6</v>
      </c>
      <c r="N67" s="21">
        <v>6</v>
      </c>
      <c r="O67" s="20">
        <v>15</v>
      </c>
      <c r="P67" s="21">
        <v>15</v>
      </c>
      <c r="Q67" s="22">
        <v>90</v>
      </c>
      <c r="R67" s="23">
        <v>45</v>
      </c>
    </row>
    <row r="68" spans="1:18" ht="210" customHeight="1" x14ac:dyDescent="0.25">
      <c r="A68" s="16">
        <v>68</v>
      </c>
      <c r="B68" s="17" t="s">
        <v>1457</v>
      </c>
      <c r="C68" s="18" t="s">
        <v>1458</v>
      </c>
      <c r="D68" s="53"/>
      <c r="E68" s="19" t="s">
        <v>379</v>
      </c>
      <c r="F68" s="19" t="s">
        <v>380</v>
      </c>
      <c r="G68" s="19" t="s">
        <v>883</v>
      </c>
      <c r="H68" s="19" t="s">
        <v>381</v>
      </c>
      <c r="I68" s="19" t="s">
        <v>661</v>
      </c>
      <c r="J68" s="19" t="s">
        <v>382</v>
      </c>
      <c r="K68" s="20">
        <v>1</v>
      </c>
      <c r="L68" s="21">
        <v>0.5</v>
      </c>
      <c r="M68" s="20">
        <v>6</v>
      </c>
      <c r="N68" s="21">
        <v>6</v>
      </c>
      <c r="O68" s="20">
        <v>40</v>
      </c>
      <c r="P68" s="21">
        <v>40</v>
      </c>
      <c r="Q68" s="22">
        <v>240</v>
      </c>
      <c r="R68" s="23">
        <v>120</v>
      </c>
    </row>
    <row r="69" spans="1:18" ht="210" customHeight="1" x14ac:dyDescent="0.25">
      <c r="A69" s="16">
        <v>69</v>
      </c>
      <c r="B69" s="17" t="s">
        <v>1457</v>
      </c>
      <c r="C69" s="18" t="s">
        <v>1458</v>
      </c>
      <c r="D69" s="53"/>
      <c r="E69" s="19" t="s">
        <v>391</v>
      </c>
      <c r="F69" s="19" t="s">
        <v>392</v>
      </c>
      <c r="G69" s="19" t="s">
        <v>886</v>
      </c>
      <c r="H69" s="19" t="s">
        <v>393</v>
      </c>
      <c r="I69" s="19" t="s">
        <v>599</v>
      </c>
      <c r="J69" s="19" t="s">
        <v>394</v>
      </c>
      <c r="K69" s="20">
        <v>1</v>
      </c>
      <c r="L69" s="21">
        <v>0.2</v>
      </c>
      <c r="M69" s="20">
        <v>6</v>
      </c>
      <c r="N69" s="21">
        <v>6</v>
      </c>
      <c r="O69" s="20">
        <v>7</v>
      </c>
      <c r="P69" s="21">
        <v>7</v>
      </c>
      <c r="Q69" s="22">
        <v>42</v>
      </c>
      <c r="R69" s="23">
        <v>8.4000000000000021</v>
      </c>
    </row>
    <row r="70" spans="1:18" ht="210" customHeight="1" x14ac:dyDescent="0.25">
      <c r="B70" s="17"/>
      <c r="G70" s="19" t="str">
        <f>IF(F70="","",VLOOKUP(F70,[26]списки!$U$2:$V$147,2,))</f>
        <v/>
      </c>
      <c r="I70" s="19" t="str">
        <f>IF(F70="","",VLOOKUP(Q70,[26]списки!$O$2:$P$8,2))</f>
        <v/>
      </c>
    </row>
    <row r="71" spans="1:18" ht="210" customHeight="1" x14ac:dyDescent="0.25">
      <c r="B71" s="17"/>
    </row>
    <row r="72" spans="1:18" ht="210" customHeight="1" x14ac:dyDescent="0.25">
      <c r="B72" s="17"/>
    </row>
    <row r="73" spans="1:18" ht="210" customHeight="1" x14ac:dyDescent="0.25">
      <c r="B73" s="17"/>
    </row>
    <row r="74" spans="1:18" ht="210" customHeight="1" x14ac:dyDescent="0.25">
      <c r="B74" s="17"/>
    </row>
    <row r="75" spans="1:18" ht="210" customHeight="1" x14ac:dyDescent="0.25">
      <c r="B75" s="17"/>
    </row>
    <row r="76" spans="1:18" ht="210" customHeight="1" x14ac:dyDescent="0.25">
      <c r="B76" s="17"/>
    </row>
    <row r="77" spans="1:18" ht="210" customHeight="1" x14ac:dyDescent="0.25">
      <c r="B77" s="17"/>
    </row>
    <row r="78" spans="1:18" ht="210" customHeight="1" x14ac:dyDescent="0.25">
      <c r="B78" s="17"/>
    </row>
    <row r="79" spans="1:18" ht="210" customHeight="1" x14ac:dyDescent="0.25">
      <c r="B79" s="17"/>
    </row>
    <row r="80" spans="1:18" ht="210" customHeight="1" x14ac:dyDescent="0.25">
      <c r="B80" s="17"/>
    </row>
    <row r="81" spans="1:9" ht="210" customHeight="1" x14ac:dyDescent="0.25">
      <c r="B81" s="17"/>
    </row>
    <row r="82" spans="1:9" ht="210" customHeight="1" x14ac:dyDescent="0.25">
      <c r="B82" s="17"/>
    </row>
    <row r="83" spans="1:9" ht="210" customHeight="1" x14ac:dyDescent="0.25">
      <c r="B83" s="17"/>
    </row>
    <row r="84" spans="1:9" ht="210" customHeight="1" x14ac:dyDescent="0.25">
      <c r="B84" s="17"/>
    </row>
    <row r="85" spans="1:9" ht="210" customHeight="1" x14ac:dyDescent="0.25">
      <c r="B85" s="17"/>
    </row>
    <row r="86" spans="1:9" ht="210" customHeight="1" x14ac:dyDescent="0.25">
      <c r="A86" s="16">
        <v>86</v>
      </c>
      <c r="B86" s="17"/>
      <c r="G86" s="19" t="str">
        <f>IF(F86="","",VLOOKUP(F86,[26]списки!$U$2:$V$147,2,))</f>
        <v/>
      </c>
      <c r="I86" s="19" t="str">
        <f>IF(F86="","",VLOOKUP(Q86,[26]списки!$O$2:$P$8,2))</f>
        <v/>
      </c>
    </row>
    <row r="87" spans="1:9" x14ac:dyDescent="0.25">
      <c r="A87" s="16">
        <v>87</v>
      </c>
    </row>
    <row r="88" spans="1:9" x14ac:dyDescent="0.25">
      <c r="A88" s="16">
        <v>88</v>
      </c>
    </row>
    <row r="89" spans="1:9" x14ac:dyDescent="0.25">
      <c r="A89" s="16">
        <v>89</v>
      </c>
    </row>
    <row r="90" spans="1:9" x14ac:dyDescent="0.25">
      <c r="A90" s="16">
        <v>90</v>
      </c>
    </row>
    <row r="91" spans="1:9" x14ac:dyDescent="0.25">
      <c r="A91" s="16">
        <v>91</v>
      </c>
    </row>
    <row r="92" spans="1:9" x14ac:dyDescent="0.25">
      <c r="A92" s="16">
        <v>92</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7 Q9:R9 Q11:R11 Q14:R1048576">
    <cfRule type="expression" dxfId="903" priority="17">
      <formula>IF(ROW(Q1)&gt;6,Q1&gt;400)</formula>
    </cfRule>
    <cfRule type="expression" dxfId="902" priority="18">
      <formula>IF(ROW(Q1)&gt;6,Q1&gt;200)</formula>
    </cfRule>
    <cfRule type="expression" dxfId="901" priority="19">
      <formula>IF(ROW(Q1)&gt;6,Q1&gt;70)</formula>
    </cfRule>
    <cfRule type="expression" dxfId="900" priority="20">
      <formula>IF(ROW(Q1)&gt;6,Q1&gt;20)</formula>
    </cfRule>
  </conditionalFormatting>
  <conditionalFormatting sqref="Q8:R8">
    <cfRule type="expression" dxfId="899" priority="13">
      <formula>IF(ROW(Q8)&gt;6,Q8&gt;400)</formula>
    </cfRule>
    <cfRule type="expression" dxfId="898" priority="14">
      <formula>IF(ROW(Q8)&gt;6,Q8&gt;200)</formula>
    </cfRule>
    <cfRule type="expression" dxfId="897" priority="15">
      <formula>IF(ROW(Q8)&gt;6,Q8&gt;70)</formula>
    </cfRule>
    <cfRule type="expression" dxfId="896" priority="16">
      <formula>IF(ROW(Q8)&gt;6,Q8&gt;20)</formula>
    </cfRule>
  </conditionalFormatting>
  <conditionalFormatting sqref="Q10:R10">
    <cfRule type="expression" dxfId="895" priority="9">
      <formula>IF(ROW(Q10)&gt;6,Q10&gt;400)</formula>
    </cfRule>
    <cfRule type="expression" dxfId="894" priority="10">
      <formula>IF(ROW(Q10)&gt;6,Q10&gt;200)</formula>
    </cfRule>
    <cfRule type="expression" dxfId="893" priority="11">
      <formula>IF(ROW(Q10)&gt;6,Q10&gt;70)</formula>
    </cfRule>
    <cfRule type="expression" dxfId="892" priority="12">
      <formula>IF(ROW(Q10)&gt;6,Q10&gt;20)</formula>
    </cfRule>
  </conditionalFormatting>
  <conditionalFormatting sqref="Q12:R12">
    <cfRule type="expression" dxfId="891" priority="5">
      <formula>IF(ROW(Q12)&gt;6,Q12&gt;400)</formula>
    </cfRule>
    <cfRule type="expression" dxfId="890" priority="6">
      <formula>IF(ROW(Q12)&gt;6,Q12&gt;200)</formula>
    </cfRule>
    <cfRule type="expression" dxfId="889" priority="7">
      <formula>IF(ROW(Q12)&gt;6,Q12&gt;70)</formula>
    </cfRule>
    <cfRule type="expression" dxfId="888" priority="8">
      <formula>IF(ROW(Q12)&gt;6,Q12&gt;20)</formula>
    </cfRule>
  </conditionalFormatting>
  <conditionalFormatting sqref="Q13:R13">
    <cfRule type="expression" dxfId="887" priority="1">
      <formula>IF(ROW(Q13)&gt;6,Q13&gt;400)</formula>
    </cfRule>
    <cfRule type="expression" dxfId="886" priority="2">
      <formula>IF(ROW(Q13)&gt;6,Q13&gt;200)</formula>
    </cfRule>
    <cfRule type="expression" dxfId="885" priority="3">
      <formula>IF(ROW(Q13)&gt;6,Q13&gt;70)</formula>
    </cfRule>
    <cfRule type="expression" dxfId="884" priority="4">
      <formula>IF(ROW(Q13)&gt;6,Q13&gt;20)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6"/>
  <sheetViews>
    <sheetView view="pageBreakPreview" zoomScale="60" zoomScaleNormal="80" workbookViewId="0">
      <selection activeCell="B9" sqref="B9"/>
    </sheetView>
  </sheetViews>
  <sheetFormatPr defaultColWidth="9.140625" defaultRowHeight="21" x14ac:dyDescent="0.25"/>
  <cols>
    <col min="1" max="1" width="7.42578125" style="16" customWidth="1"/>
    <col min="2" max="2" width="120.42578125" style="18" customWidth="1"/>
    <col min="3" max="3" width="77.5703125" style="18" hidden="1" customWidth="1"/>
    <col min="4" max="4" width="12.7109375" style="18" hidden="1" customWidth="1"/>
    <col min="5" max="5" width="20.85546875" style="19" customWidth="1"/>
    <col min="6" max="6" width="11.5703125" style="19" customWidth="1"/>
    <col min="7" max="7" width="39.85546875" style="19" customWidth="1"/>
    <col min="8" max="8" width="33.28515625" style="19" customWidth="1"/>
    <col min="9" max="9" width="32.140625" style="19" customWidth="1"/>
    <col min="10" max="10" width="52.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16">
        <v>1</v>
      </c>
      <c r="B7" s="17" t="s">
        <v>1478</v>
      </c>
      <c r="C7" s="18" t="s">
        <v>1479</v>
      </c>
      <c r="D7" s="28"/>
      <c r="E7" s="19" t="s">
        <v>19</v>
      </c>
      <c r="F7" s="19" t="s">
        <v>20</v>
      </c>
      <c r="G7" s="19" t="s">
        <v>594</v>
      </c>
      <c r="H7" s="19" t="s">
        <v>21</v>
      </c>
      <c r="I7" s="19" t="s">
        <v>595</v>
      </c>
      <c r="J7" s="19" t="s">
        <v>397</v>
      </c>
      <c r="K7" s="20">
        <v>1</v>
      </c>
      <c r="L7" s="21">
        <v>1</v>
      </c>
      <c r="M7" s="20">
        <v>6</v>
      </c>
      <c r="N7" s="21">
        <v>6</v>
      </c>
      <c r="O7" s="20">
        <v>3</v>
      </c>
      <c r="P7" s="21">
        <v>3</v>
      </c>
      <c r="Q7" s="22">
        <v>18</v>
      </c>
      <c r="R7" s="23">
        <v>18</v>
      </c>
    </row>
    <row r="8" spans="1:20" ht="210" customHeight="1" x14ac:dyDescent="0.25">
      <c r="A8" s="16">
        <v>2</v>
      </c>
      <c r="B8" s="17" t="s">
        <v>1478</v>
      </c>
      <c r="C8" s="18" t="s">
        <v>1479</v>
      </c>
      <c r="D8" s="28"/>
      <c r="E8" s="19" t="s">
        <v>426</v>
      </c>
      <c r="F8" s="19" t="s">
        <v>32</v>
      </c>
      <c r="G8" s="19" t="s">
        <v>1480</v>
      </c>
      <c r="H8" s="19" t="s">
        <v>1480</v>
      </c>
      <c r="I8" s="19" t="s">
        <v>599</v>
      </c>
      <c r="J8" s="19" t="s">
        <v>34</v>
      </c>
      <c r="K8" s="20">
        <v>3</v>
      </c>
      <c r="L8" s="21">
        <v>1</v>
      </c>
      <c r="M8" s="20">
        <v>6</v>
      </c>
      <c r="N8" s="21">
        <v>6</v>
      </c>
      <c r="O8" s="20">
        <v>3</v>
      </c>
      <c r="P8" s="21">
        <v>3</v>
      </c>
      <c r="Q8" s="22">
        <v>54</v>
      </c>
      <c r="R8" s="23">
        <v>18</v>
      </c>
    </row>
    <row r="9" spans="1:20" ht="210" customHeight="1" x14ac:dyDescent="0.25">
      <c r="A9" s="16">
        <v>3</v>
      </c>
      <c r="B9" s="17" t="s">
        <v>1478</v>
      </c>
      <c r="C9" s="18" t="s">
        <v>1479</v>
      </c>
      <c r="D9" s="28"/>
      <c r="E9" s="19" t="s">
        <v>133</v>
      </c>
      <c r="F9" s="19" t="s">
        <v>134</v>
      </c>
      <c r="G9" s="19" t="s">
        <v>652</v>
      </c>
      <c r="H9" s="19" t="s">
        <v>135</v>
      </c>
      <c r="I9" s="19" t="s">
        <v>599</v>
      </c>
      <c r="J9" s="19" t="s">
        <v>130</v>
      </c>
      <c r="K9" s="20">
        <v>0.5</v>
      </c>
      <c r="L9" s="21">
        <v>0.2</v>
      </c>
      <c r="M9" s="20">
        <v>3</v>
      </c>
      <c r="N9" s="21">
        <v>3</v>
      </c>
      <c r="O9" s="20">
        <v>15</v>
      </c>
      <c r="P9" s="21">
        <v>15</v>
      </c>
      <c r="Q9" s="22">
        <v>22.5</v>
      </c>
      <c r="R9" s="23">
        <v>9.0000000000000018</v>
      </c>
    </row>
    <row r="10" spans="1:20" ht="210" customHeight="1" x14ac:dyDescent="0.25">
      <c r="A10" s="16">
        <v>4</v>
      </c>
      <c r="B10" s="17" t="s">
        <v>1478</v>
      </c>
      <c r="C10" s="18" t="s">
        <v>1479</v>
      </c>
      <c r="D10" s="28"/>
      <c r="E10" s="19" t="s">
        <v>171</v>
      </c>
      <c r="F10" s="19" t="s">
        <v>172</v>
      </c>
      <c r="G10" s="19" t="s">
        <v>653</v>
      </c>
      <c r="H10" s="19" t="s">
        <v>173</v>
      </c>
      <c r="I10" s="19" t="s">
        <v>599</v>
      </c>
      <c r="J10" s="19" t="s">
        <v>654</v>
      </c>
      <c r="K10" s="20">
        <v>3</v>
      </c>
      <c r="L10" s="21">
        <v>0.5</v>
      </c>
      <c r="M10" s="20">
        <v>3</v>
      </c>
      <c r="N10" s="21">
        <v>3</v>
      </c>
      <c r="O10" s="20">
        <v>3</v>
      </c>
      <c r="P10" s="21">
        <v>3</v>
      </c>
      <c r="Q10" s="22">
        <v>27</v>
      </c>
      <c r="R10" s="23">
        <v>4.5</v>
      </c>
    </row>
    <row r="11" spans="1:20" ht="210" customHeight="1" x14ac:dyDescent="0.25">
      <c r="A11" s="16">
        <v>5</v>
      </c>
      <c r="B11" s="17" t="s">
        <v>1478</v>
      </c>
      <c r="C11" s="18" t="s">
        <v>1479</v>
      </c>
      <c r="D11" s="28"/>
      <c r="E11" s="19" t="s">
        <v>655</v>
      </c>
      <c r="F11" s="19" t="s">
        <v>178</v>
      </c>
      <c r="G11" s="19" t="s">
        <v>656</v>
      </c>
      <c r="H11" s="19" t="s">
        <v>179</v>
      </c>
      <c r="I11" s="19" t="s">
        <v>599</v>
      </c>
      <c r="J11" s="19" t="s">
        <v>180</v>
      </c>
      <c r="K11" s="20">
        <v>3</v>
      </c>
      <c r="L11" s="21">
        <v>1</v>
      </c>
      <c r="M11" s="20">
        <v>3</v>
      </c>
      <c r="N11" s="21">
        <v>3</v>
      </c>
      <c r="O11" s="20">
        <v>3</v>
      </c>
      <c r="P11" s="21">
        <v>3</v>
      </c>
      <c r="Q11" s="22">
        <v>27</v>
      </c>
      <c r="R11" s="23">
        <v>9</v>
      </c>
    </row>
    <row r="12" spans="1:20" ht="210" customHeight="1" x14ac:dyDescent="0.25">
      <c r="A12" s="16">
        <v>6</v>
      </c>
      <c r="B12" s="17" t="s">
        <v>1478</v>
      </c>
      <c r="C12" s="18" t="s">
        <v>1479</v>
      </c>
      <c r="D12" s="28"/>
      <c r="E12" s="19" t="s">
        <v>240</v>
      </c>
      <c r="F12" s="19" t="s">
        <v>241</v>
      </c>
      <c r="G12" s="19" t="s">
        <v>990</v>
      </c>
      <c r="H12" s="19" t="s">
        <v>242</v>
      </c>
      <c r="I12" s="19" t="s">
        <v>595</v>
      </c>
      <c r="J12" s="19" t="s">
        <v>243</v>
      </c>
      <c r="K12" s="20">
        <v>0.5</v>
      </c>
      <c r="L12" s="21">
        <v>0.5</v>
      </c>
      <c r="M12" s="20">
        <v>6</v>
      </c>
      <c r="N12" s="21">
        <v>6</v>
      </c>
      <c r="O12" s="20">
        <v>3</v>
      </c>
      <c r="P12" s="21">
        <v>3</v>
      </c>
      <c r="Q12" s="22">
        <v>9</v>
      </c>
      <c r="R12" s="23">
        <v>9</v>
      </c>
    </row>
    <row r="13" spans="1:20" ht="210" customHeight="1" x14ac:dyDescent="0.25">
      <c r="A13" s="16">
        <v>7</v>
      </c>
      <c r="B13" s="17" t="s">
        <v>1478</v>
      </c>
      <c r="C13" s="18" t="s">
        <v>1479</v>
      </c>
      <c r="D13" s="28"/>
      <c r="E13" s="19" t="s">
        <v>532</v>
      </c>
      <c r="F13" s="19" t="s">
        <v>533</v>
      </c>
      <c r="G13" s="19" t="s">
        <v>657</v>
      </c>
      <c r="H13" s="19" t="s">
        <v>534</v>
      </c>
      <c r="I13" s="19" t="s">
        <v>658</v>
      </c>
      <c r="J13" s="19" t="s">
        <v>535</v>
      </c>
      <c r="K13" s="20">
        <v>3</v>
      </c>
      <c r="L13" s="21">
        <v>0.5</v>
      </c>
      <c r="M13" s="20">
        <v>6</v>
      </c>
      <c r="N13" s="21">
        <v>6</v>
      </c>
      <c r="O13" s="20">
        <v>7</v>
      </c>
      <c r="P13" s="21">
        <v>7</v>
      </c>
      <c r="Q13" s="22">
        <v>126</v>
      </c>
      <c r="R13" s="23">
        <v>21</v>
      </c>
    </row>
    <row r="14" spans="1:20" ht="210" customHeight="1" x14ac:dyDescent="0.25">
      <c r="A14" s="16">
        <v>8</v>
      </c>
      <c r="B14" s="17" t="s">
        <v>1478</v>
      </c>
      <c r="C14" s="18" t="s">
        <v>1479</v>
      </c>
      <c r="D14" s="28"/>
      <c r="E14" s="19" t="s">
        <v>309</v>
      </c>
      <c r="F14" s="19" t="s">
        <v>310</v>
      </c>
      <c r="G14" s="19" t="s">
        <v>659</v>
      </c>
      <c r="H14" s="19" t="s">
        <v>311</v>
      </c>
      <c r="I14" s="19" t="s">
        <v>599</v>
      </c>
      <c r="J14" s="19" t="s">
        <v>312</v>
      </c>
      <c r="K14" s="20">
        <v>1</v>
      </c>
      <c r="L14" s="21">
        <v>0.5</v>
      </c>
      <c r="M14" s="20">
        <v>6</v>
      </c>
      <c r="N14" s="21">
        <v>6</v>
      </c>
      <c r="O14" s="20">
        <v>7</v>
      </c>
      <c r="P14" s="21">
        <v>7</v>
      </c>
      <c r="Q14" s="22">
        <v>42</v>
      </c>
      <c r="R14" s="23">
        <v>21</v>
      </c>
    </row>
    <row r="15" spans="1:20" ht="210" customHeight="1" x14ac:dyDescent="0.25">
      <c r="A15" s="16">
        <v>9</v>
      </c>
      <c r="B15" s="17" t="s">
        <v>1478</v>
      </c>
      <c r="C15" s="18" t="s">
        <v>1479</v>
      </c>
      <c r="D15" s="28"/>
      <c r="E15" s="19" t="s">
        <v>1481</v>
      </c>
      <c r="F15" s="19" t="s">
        <v>334</v>
      </c>
      <c r="G15" s="19" t="s">
        <v>660</v>
      </c>
      <c r="H15" s="19" t="s">
        <v>335</v>
      </c>
      <c r="I15" s="19" t="s">
        <v>661</v>
      </c>
      <c r="J15" s="19" t="s">
        <v>336</v>
      </c>
      <c r="K15" s="20">
        <v>3</v>
      </c>
      <c r="L15" s="21">
        <v>0.5</v>
      </c>
      <c r="M15" s="20">
        <v>6</v>
      </c>
      <c r="N15" s="21">
        <v>6</v>
      </c>
      <c r="O15" s="20">
        <v>15</v>
      </c>
      <c r="P15" s="21">
        <v>15</v>
      </c>
      <c r="Q15" s="22">
        <v>270</v>
      </c>
      <c r="R15" s="23">
        <v>45</v>
      </c>
    </row>
    <row r="16" spans="1:20" ht="210" customHeight="1" x14ac:dyDescent="0.25">
      <c r="A16" s="16">
        <v>10</v>
      </c>
      <c r="B16" s="17" t="s">
        <v>1478</v>
      </c>
      <c r="C16" s="18" t="s">
        <v>1479</v>
      </c>
      <c r="D16" s="28"/>
      <c r="E16" s="19" t="s">
        <v>1482</v>
      </c>
      <c r="F16" s="19" t="s">
        <v>663</v>
      </c>
      <c r="G16" s="19" t="s">
        <v>664</v>
      </c>
      <c r="H16" s="19" t="s">
        <v>665</v>
      </c>
      <c r="I16" s="19" t="s">
        <v>599</v>
      </c>
      <c r="J16" s="19" t="s">
        <v>1483</v>
      </c>
      <c r="K16" s="20">
        <v>0.5</v>
      </c>
      <c r="L16" s="21">
        <v>0.2</v>
      </c>
      <c r="M16" s="20">
        <v>6</v>
      </c>
      <c r="N16" s="21">
        <v>6</v>
      </c>
      <c r="O16" s="20">
        <v>7</v>
      </c>
      <c r="P16" s="21">
        <v>7</v>
      </c>
      <c r="Q16" s="22">
        <v>21</v>
      </c>
      <c r="R16" s="23">
        <v>8.4000000000000021</v>
      </c>
    </row>
    <row r="17" spans="1:18" ht="210" customHeight="1" x14ac:dyDescent="0.25">
      <c r="A17" s="16">
        <v>11</v>
      </c>
      <c r="B17" s="17" t="s">
        <v>1478</v>
      </c>
      <c r="C17" s="18" t="s">
        <v>1479</v>
      </c>
      <c r="D17" s="28"/>
      <c r="E17" s="19" t="s">
        <v>346</v>
      </c>
      <c r="F17" s="19" t="s">
        <v>347</v>
      </c>
      <c r="G17" s="19" t="s">
        <v>667</v>
      </c>
      <c r="H17" s="19" t="s">
        <v>348</v>
      </c>
      <c r="I17" s="19" t="s">
        <v>658</v>
      </c>
      <c r="J17" s="19" t="s">
        <v>349</v>
      </c>
      <c r="K17" s="20">
        <v>0.5</v>
      </c>
      <c r="L17" s="21">
        <v>0.1</v>
      </c>
      <c r="M17" s="20">
        <v>6</v>
      </c>
      <c r="N17" s="21">
        <v>6</v>
      </c>
      <c r="O17" s="20">
        <v>40</v>
      </c>
      <c r="P17" s="21">
        <v>40</v>
      </c>
      <c r="Q17" s="22">
        <v>120</v>
      </c>
      <c r="R17" s="23">
        <v>24.000000000000004</v>
      </c>
    </row>
    <row r="18" spans="1:18" ht="210" customHeight="1" x14ac:dyDescent="0.25">
      <c r="A18" s="16">
        <v>12</v>
      </c>
      <c r="B18" s="17" t="s">
        <v>1478</v>
      </c>
      <c r="C18" s="18" t="s">
        <v>1479</v>
      </c>
      <c r="D18" s="28"/>
      <c r="E18" s="19" t="s">
        <v>352</v>
      </c>
      <c r="F18" s="19" t="s">
        <v>353</v>
      </c>
      <c r="G18" s="19" t="s">
        <v>668</v>
      </c>
      <c r="H18" s="19" t="s">
        <v>354</v>
      </c>
      <c r="I18" s="19" t="s">
        <v>658</v>
      </c>
      <c r="J18" s="19" t="s">
        <v>355</v>
      </c>
      <c r="K18" s="20">
        <v>1</v>
      </c>
      <c r="L18" s="21">
        <v>0.2</v>
      </c>
      <c r="M18" s="20">
        <v>6</v>
      </c>
      <c r="N18" s="21">
        <v>6</v>
      </c>
      <c r="O18" s="20">
        <v>15</v>
      </c>
      <c r="P18" s="21">
        <v>15</v>
      </c>
      <c r="Q18" s="22">
        <v>90</v>
      </c>
      <c r="R18" s="23">
        <v>18.000000000000004</v>
      </c>
    </row>
    <row r="19" spans="1:18" ht="210" customHeight="1" x14ac:dyDescent="0.25">
      <c r="A19" s="16">
        <v>13</v>
      </c>
      <c r="B19" s="17" t="s">
        <v>1478</v>
      </c>
      <c r="C19" s="18" t="s">
        <v>1479</v>
      </c>
      <c r="D19" s="28"/>
      <c r="E19" s="19" t="s">
        <v>352</v>
      </c>
      <c r="F19" s="19" t="s">
        <v>358</v>
      </c>
      <c r="G19" s="19" t="s">
        <v>669</v>
      </c>
      <c r="H19" s="19" t="s">
        <v>359</v>
      </c>
      <c r="I19" s="19" t="s">
        <v>599</v>
      </c>
      <c r="J19" s="19" t="s">
        <v>360</v>
      </c>
      <c r="K19" s="20">
        <v>0.5</v>
      </c>
      <c r="L19" s="21">
        <v>0.2</v>
      </c>
      <c r="M19" s="20">
        <v>6</v>
      </c>
      <c r="N19" s="21">
        <v>6</v>
      </c>
      <c r="O19" s="20">
        <v>15</v>
      </c>
      <c r="P19" s="21">
        <v>15</v>
      </c>
      <c r="Q19" s="22">
        <v>45</v>
      </c>
      <c r="R19" s="23">
        <v>18.000000000000004</v>
      </c>
    </row>
    <row r="20" spans="1:18" ht="210" customHeight="1" x14ac:dyDescent="0.25">
      <c r="A20" s="16">
        <v>14</v>
      </c>
      <c r="B20" s="17" t="s">
        <v>1478</v>
      </c>
      <c r="C20" s="18" t="s">
        <v>1479</v>
      </c>
      <c r="D20" s="28"/>
      <c r="E20" s="19" t="s">
        <v>352</v>
      </c>
      <c r="F20" s="19" t="s">
        <v>569</v>
      </c>
      <c r="G20" s="19" t="s">
        <v>670</v>
      </c>
      <c r="H20" s="19" t="s">
        <v>570</v>
      </c>
      <c r="I20" s="19" t="s">
        <v>658</v>
      </c>
      <c r="J20" s="19" t="s">
        <v>355</v>
      </c>
      <c r="K20" s="20">
        <v>1</v>
      </c>
      <c r="L20" s="21">
        <v>0.2</v>
      </c>
      <c r="M20" s="20">
        <v>6</v>
      </c>
      <c r="N20" s="21">
        <v>6</v>
      </c>
      <c r="O20" s="20">
        <v>15</v>
      </c>
      <c r="P20" s="21">
        <v>15</v>
      </c>
      <c r="Q20" s="22">
        <v>90</v>
      </c>
      <c r="R20" s="23">
        <v>18.000000000000004</v>
      </c>
    </row>
    <row r="21" spans="1:18" ht="210" customHeight="1" x14ac:dyDescent="0.25">
      <c r="A21" s="16">
        <v>15</v>
      </c>
      <c r="B21" s="17" t="s">
        <v>1478</v>
      </c>
      <c r="C21" s="18" t="s">
        <v>1479</v>
      </c>
      <c r="D21" s="28"/>
      <c r="E21" s="19" t="s">
        <v>363</v>
      </c>
      <c r="F21" s="19" t="s">
        <v>364</v>
      </c>
      <c r="G21" s="19" t="s">
        <v>671</v>
      </c>
      <c r="H21" s="19" t="s">
        <v>365</v>
      </c>
      <c r="I21" s="19" t="s">
        <v>599</v>
      </c>
      <c r="J21" s="19" t="s">
        <v>366</v>
      </c>
      <c r="K21" s="20">
        <v>0.5</v>
      </c>
      <c r="L21" s="21">
        <v>0.2</v>
      </c>
      <c r="M21" s="20">
        <v>6</v>
      </c>
      <c r="N21" s="21">
        <v>6</v>
      </c>
      <c r="O21" s="20">
        <v>15</v>
      </c>
      <c r="P21" s="21">
        <v>15</v>
      </c>
      <c r="Q21" s="22">
        <v>45</v>
      </c>
      <c r="R21" s="23">
        <v>18.000000000000004</v>
      </c>
    </row>
    <row r="22" spans="1:18" ht="210" customHeight="1" x14ac:dyDescent="0.25">
      <c r="A22" s="16">
        <v>16</v>
      </c>
      <c r="B22" s="17" t="s">
        <v>1478</v>
      </c>
      <c r="C22" s="18" t="s">
        <v>1479</v>
      </c>
      <c r="D22" s="28"/>
      <c r="E22" s="19" t="s">
        <v>367</v>
      </c>
      <c r="F22" s="19" t="s">
        <v>368</v>
      </c>
      <c r="G22" s="19" t="s">
        <v>672</v>
      </c>
      <c r="H22" s="19" t="s">
        <v>369</v>
      </c>
      <c r="I22" s="19" t="s">
        <v>658</v>
      </c>
      <c r="J22" s="19" t="s">
        <v>370</v>
      </c>
      <c r="K22" s="20">
        <v>1</v>
      </c>
      <c r="L22" s="21">
        <v>0.2</v>
      </c>
      <c r="M22" s="20">
        <v>6</v>
      </c>
      <c r="N22" s="21">
        <v>6</v>
      </c>
      <c r="O22" s="20">
        <v>15</v>
      </c>
      <c r="P22" s="21">
        <v>15</v>
      </c>
      <c r="Q22" s="22">
        <v>90</v>
      </c>
      <c r="R22" s="23">
        <v>18.000000000000004</v>
      </c>
    </row>
    <row r="23" spans="1:18" ht="210" customHeight="1" x14ac:dyDescent="0.25">
      <c r="A23" s="16">
        <v>17</v>
      </c>
      <c r="B23" s="17" t="s">
        <v>1478</v>
      </c>
      <c r="C23" s="18" t="s">
        <v>1479</v>
      </c>
      <c r="D23" s="28"/>
      <c r="E23" s="19" t="s">
        <v>352</v>
      </c>
      <c r="F23" s="19" t="s">
        <v>575</v>
      </c>
      <c r="G23" s="19" t="s">
        <v>673</v>
      </c>
      <c r="H23" s="19" t="s">
        <v>576</v>
      </c>
      <c r="I23" s="19" t="s">
        <v>658</v>
      </c>
      <c r="J23" s="19" t="s">
        <v>355</v>
      </c>
      <c r="K23" s="20">
        <v>1</v>
      </c>
      <c r="L23" s="21">
        <v>0.2</v>
      </c>
      <c r="M23" s="20">
        <v>6</v>
      </c>
      <c r="N23" s="21">
        <v>6</v>
      </c>
      <c r="O23" s="20">
        <v>15</v>
      </c>
      <c r="P23" s="21">
        <v>15</v>
      </c>
      <c r="Q23" s="22">
        <v>90</v>
      </c>
      <c r="R23" s="23">
        <v>18.000000000000004</v>
      </c>
    </row>
    <row r="24" spans="1:18" ht="210" customHeight="1" x14ac:dyDescent="0.25">
      <c r="A24" s="16">
        <v>18</v>
      </c>
      <c r="B24" s="17" t="s">
        <v>1478</v>
      </c>
      <c r="C24" s="18" t="s">
        <v>1479</v>
      </c>
      <c r="D24" s="28"/>
      <c r="E24" s="19" t="s">
        <v>352</v>
      </c>
      <c r="F24" s="19" t="s">
        <v>371</v>
      </c>
      <c r="G24" s="19" t="s">
        <v>674</v>
      </c>
      <c r="H24" s="19" t="s">
        <v>372</v>
      </c>
      <c r="I24" s="19" t="s">
        <v>599</v>
      </c>
      <c r="J24" s="19" t="s">
        <v>366</v>
      </c>
      <c r="K24" s="20">
        <v>0.5</v>
      </c>
      <c r="L24" s="21">
        <v>0.2</v>
      </c>
      <c r="M24" s="20">
        <v>6</v>
      </c>
      <c r="N24" s="21">
        <v>6</v>
      </c>
      <c r="O24" s="20">
        <v>15</v>
      </c>
      <c r="P24" s="21">
        <v>15</v>
      </c>
      <c r="Q24" s="22">
        <v>45</v>
      </c>
      <c r="R24" s="23">
        <v>18.000000000000004</v>
      </c>
    </row>
    <row r="25" spans="1:18" ht="210" customHeight="1" x14ac:dyDescent="0.25">
      <c r="A25" s="16">
        <v>19</v>
      </c>
      <c r="B25" s="17" t="s">
        <v>1478</v>
      </c>
      <c r="C25" s="18" t="s">
        <v>1479</v>
      </c>
      <c r="D25" s="28"/>
      <c r="E25" s="19" t="s">
        <v>582</v>
      </c>
      <c r="F25" s="19" t="s">
        <v>583</v>
      </c>
      <c r="G25" s="19" t="s">
        <v>675</v>
      </c>
      <c r="H25" s="19" t="s">
        <v>584</v>
      </c>
      <c r="I25" s="19" t="s">
        <v>595</v>
      </c>
      <c r="J25" s="19" t="s">
        <v>184</v>
      </c>
      <c r="K25" s="20">
        <v>0.2</v>
      </c>
      <c r="L25" s="21">
        <v>0.2</v>
      </c>
      <c r="M25" s="20">
        <v>6</v>
      </c>
      <c r="N25" s="21">
        <v>6</v>
      </c>
      <c r="O25" s="20">
        <v>7</v>
      </c>
      <c r="P25" s="21">
        <v>7</v>
      </c>
      <c r="Q25" s="22">
        <v>8.4000000000000021</v>
      </c>
      <c r="R25" s="23">
        <v>8.4000000000000021</v>
      </c>
    </row>
    <row r="26" spans="1:18" ht="210" customHeight="1" x14ac:dyDescent="0.25">
      <c r="A26" s="16">
        <v>20</v>
      </c>
      <c r="B26" s="17" t="s">
        <v>1478</v>
      </c>
      <c r="C26" s="18" t="s">
        <v>1479</v>
      </c>
      <c r="D26" s="28"/>
      <c r="E26" s="19" t="s">
        <v>585</v>
      </c>
      <c r="F26" s="19" t="s">
        <v>586</v>
      </c>
      <c r="G26" s="19" t="s">
        <v>676</v>
      </c>
      <c r="H26" s="19" t="s">
        <v>587</v>
      </c>
      <c r="I26" s="19" t="s">
        <v>595</v>
      </c>
      <c r="J26" s="19" t="s">
        <v>184</v>
      </c>
      <c r="K26" s="20">
        <v>0.1</v>
      </c>
      <c r="L26" s="21">
        <v>0.1</v>
      </c>
      <c r="M26" s="20">
        <v>6</v>
      </c>
      <c r="N26" s="21">
        <v>6</v>
      </c>
      <c r="O26" s="20">
        <v>15</v>
      </c>
      <c r="P26" s="21">
        <v>15</v>
      </c>
      <c r="Q26" s="22">
        <v>9.0000000000000018</v>
      </c>
      <c r="R26" s="23">
        <v>9.0000000000000018</v>
      </c>
    </row>
    <row r="27" spans="1:18" ht="210" customHeight="1" x14ac:dyDescent="0.25">
      <c r="A27" s="16">
        <v>21</v>
      </c>
      <c r="B27" s="17" t="s">
        <v>1484</v>
      </c>
      <c r="C27" s="18" t="s">
        <v>1485</v>
      </c>
      <c r="D27" s="28"/>
      <c r="E27" s="19" t="s">
        <v>133</v>
      </c>
      <c r="F27" s="19" t="s">
        <v>43</v>
      </c>
      <c r="G27" s="19" t="s">
        <v>605</v>
      </c>
      <c r="H27" s="19" t="s">
        <v>44</v>
      </c>
      <c r="I27" s="19" t="s">
        <v>599</v>
      </c>
      <c r="J27" s="19" t="s">
        <v>45</v>
      </c>
      <c r="K27" s="20">
        <v>1</v>
      </c>
      <c r="L27" s="21">
        <v>0.5</v>
      </c>
      <c r="M27" s="20">
        <v>6</v>
      </c>
      <c r="N27" s="21">
        <v>6</v>
      </c>
      <c r="O27" s="20">
        <v>7</v>
      </c>
      <c r="P27" s="21">
        <v>7</v>
      </c>
      <c r="Q27" s="22">
        <v>42</v>
      </c>
      <c r="R27" s="23">
        <v>21</v>
      </c>
    </row>
    <row r="28" spans="1:18" ht="168" x14ac:dyDescent="0.25">
      <c r="A28" s="16">
        <v>22</v>
      </c>
      <c r="B28" s="17" t="s">
        <v>1484</v>
      </c>
      <c r="C28" s="18" t="s">
        <v>1485</v>
      </c>
      <c r="D28" s="28"/>
      <c r="E28" s="19" t="s">
        <v>133</v>
      </c>
      <c r="F28" s="19" t="s">
        <v>49</v>
      </c>
      <c r="G28" s="19" t="s">
        <v>608</v>
      </c>
      <c r="H28" s="19" t="s">
        <v>50</v>
      </c>
      <c r="I28" s="19" t="s">
        <v>599</v>
      </c>
      <c r="J28" s="19" t="s">
        <v>51</v>
      </c>
      <c r="K28" s="20">
        <v>1</v>
      </c>
      <c r="L28" s="21">
        <v>0.5</v>
      </c>
      <c r="M28" s="20">
        <v>6</v>
      </c>
      <c r="N28" s="21">
        <v>6</v>
      </c>
      <c r="O28" s="20">
        <v>7</v>
      </c>
      <c r="P28" s="21">
        <v>7</v>
      </c>
      <c r="Q28" s="22">
        <v>42</v>
      </c>
      <c r="R28" s="23">
        <v>21</v>
      </c>
    </row>
    <row r="29" spans="1:18" ht="210" customHeight="1" x14ac:dyDescent="0.25">
      <c r="A29" s="16">
        <v>23</v>
      </c>
      <c r="B29" s="17" t="s">
        <v>1484</v>
      </c>
      <c r="C29" s="18" t="s">
        <v>1485</v>
      </c>
      <c r="D29" s="28"/>
      <c r="E29" s="19" t="s">
        <v>1486</v>
      </c>
      <c r="F29" s="19" t="s">
        <v>612</v>
      </c>
      <c r="G29" s="19" t="s">
        <v>613</v>
      </c>
      <c r="H29" s="19" t="s">
        <v>614</v>
      </c>
      <c r="I29" s="19" t="s">
        <v>599</v>
      </c>
      <c r="J29" s="19" t="s">
        <v>615</v>
      </c>
      <c r="K29" s="20">
        <v>0.5</v>
      </c>
      <c r="L29" s="21">
        <v>0.2</v>
      </c>
      <c r="M29" s="20">
        <v>6</v>
      </c>
      <c r="N29" s="21">
        <v>6</v>
      </c>
      <c r="O29" s="20">
        <v>7</v>
      </c>
      <c r="P29" s="21">
        <v>7</v>
      </c>
      <c r="Q29" s="22">
        <v>21</v>
      </c>
      <c r="R29" s="23">
        <v>8.4000000000000021</v>
      </c>
    </row>
    <row r="30" spans="1:18" ht="210" customHeight="1" x14ac:dyDescent="0.25">
      <c r="A30" s="16">
        <v>24</v>
      </c>
      <c r="B30" s="17" t="s">
        <v>1484</v>
      </c>
      <c r="C30" s="18" t="s">
        <v>1485</v>
      </c>
      <c r="D30" s="28"/>
      <c r="E30" s="19" t="s">
        <v>133</v>
      </c>
      <c r="F30" s="19" t="s">
        <v>61</v>
      </c>
      <c r="G30" s="19" t="s">
        <v>621</v>
      </c>
      <c r="H30" s="19" t="s">
        <v>62</v>
      </c>
      <c r="I30" s="19" t="s">
        <v>599</v>
      </c>
      <c r="J30" s="19" t="s">
        <v>51</v>
      </c>
      <c r="K30" s="20">
        <v>0.5</v>
      </c>
      <c r="L30" s="21">
        <v>0.2</v>
      </c>
      <c r="M30" s="20">
        <v>6</v>
      </c>
      <c r="N30" s="21">
        <v>6</v>
      </c>
      <c r="O30" s="20">
        <v>15</v>
      </c>
      <c r="P30" s="21">
        <v>15</v>
      </c>
      <c r="Q30" s="22">
        <v>45</v>
      </c>
      <c r="R30" s="23">
        <v>18.000000000000004</v>
      </c>
    </row>
    <row r="31" spans="1:18" ht="210" customHeight="1" x14ac:dyDescent="0.25">
      <c r="A31" s="16">
        <v>25</v>
      </c>
      <c r="B31" s="17" t="s">
        <v>1484</v>
      </c>
      <c r="C31" s="18" t="s">
        <v>1485</v>
      </c>
      <c r="D31" s="28"/>
      <c r="E31" s="19" t="s">
        <v>133</v>
      </c>
      <c r="F31" s="19" t="s">
        <v>66</v>
      </c>
      <c r="G31" s="19" t="s">
        <v>624</v>
      </c>
      <c r="H31" s="19" t="s">
        <v>67</v>
      </c>
      <c r="I31" s="19" t="s">
        <v>599</v>
      </c>
      <c r="J31" s="19" t="s">
        <v>51</v>
      </c>
      <c r="K31" s="20">
        <v>0.5</v>
      </c>
      <c r="L31" s="21">
        <v>0.2</v>
      </c>
      <c r="M31" s="20">
        <v>6</v>
      </c>
      <c r="N31" s="21">
        <v>6</v>
      </c>
      <c r="O31" s="20">
        <v>15</v>
      </c>
      <c r="P31" s="21">
        <v>15</v>
      </c>
      <c r="Q31" s="22">
        <v>45</v>
      </c>
      <c r="R31" s="23">
        <v>18.000000000000004</v>
      </c>
    </row>
    <row r="32" spans="1:18" ht="210" customHeight="1" x14ac:dyDescent="0.25">
      <c r="A32" s="16">
        <v>26</v>
      </c>
      <c r="B32" s="17" t="s">
        <v>1484</v>
      </c>
      <c r="C32" s="18" t="s">
        <v>1485</v>
      </c>
      <c r="D32" s="28"/>
      <c r="E32" s="19" t="s">
        <v>133</v>
      </c>
      <c r="F32" s="19" t="s">
        <v>70</v>
      </c>
      <c r="G32" s="19" t="s">
        <v>627</v>
      </c>
      <c r="H32" s="19" t="s">
        <v>71</v>
      </c>
      <c r="I32" s="19" t="s">
        <v>599</v>
      </c>
      <c r="J32" s="19" t="s">
        <v>72</v>
      </c>
      <c r="K32" s="20">
        <v>0.5</v>
      </c>
      <c r="L32" s="21">
        <v>0.2</v>
      </c>
      <c r="M32" s="20">
        <v>6</v>
      </c>
      <c r="N32" s="21">
        <v>6</v>
      </c>
      <c r="O32" s="20">
        <v>15</v>
      </c>
      <c r="P32" s="21">
        <v>15</v>
      </c>
      <c r="Q32" s="22">
        <v>45</v>
      </c>
      <c r="R32" s="23">
        <v>18.000000000000004</v>
      </c>
    </row>
    <row r="33" spans="1:18" ht="126" x14ac:dyDescent="0.25">
      <c r="A33" s="16">
        <v>27</v>
      </c>
      <c r="B33" s="17" t="s">
        <v>1484</v>
      </c>
      <c r="C33" s="18" t="s">
        <v>1485</v>
      </c>
      <c r="D33" s="28"/>
      <c r="E33" s="19" t="s">
        <v>133</v>
      </c>
      <c r="F33" s="19" t="s">
        <v>92</v>
      </c>
      <c r="G33" s="19" t="s">
        <v>639</v>
      </c>
      <c r="H33" s="19" t="s">
        <v>93</v>
      </c>
      <c r="I33" s="19" t="s">
        <v>599</v>
      </c>
      <c r="J33" s="19" t="s">
        <v>94</v>
      </c>
      <c r="K33" s="20">
        <v>3</v>
      </c>
      <c r="L33" s="21">
        <v>1</v>
      </c>
      <c r="M33" s="20">
        <v>6</v>
      </c>
      <c r="N33" s="21">
        <v>6</v>
      </c>
      <c r="O33" s="20">
        <v>3</v>
      </c>
      <c r="P33" s="21">
        <v>3</v>
      </c>
      <c r="Q33" s="22">
        <v>54</v>
      </c>
      <c r="R33" s="23">
        <v>18</v>
      </c>
    </row>
    <row r="34" spans="1:18" ht="231" customHeight="1" x14ac:dyDescent="0.25">
      <c r="A34" s="16">
        <v>28</v>
      </c>
      <c r="B34" s="17" t="s">
        <v>1484</v>
      </c>
      <c r="C34" s="18" t="s">
        <v>1485</v>
      </c>
      <c r="D34" s="28"/>
      <c r="E34" s="19" t="s">
        <v>103</v>
      </c>
      <c r="F34" s="19" t="s">
        <v>104</v>
      </c>
      <c r="G34" s="19" t="s">
        <v>643</v>
      </c>
      <c r="H34" s="19" t="s">
        <v>105</v>
      </c>
      <c r="I34" s="19" t="s">
        <v>599</v>
      </c>
      <c r="J34" s="19" t="s">
        <v>106</v>
      </c>
      <c r="K34" s="20">
        <v>0.5</v>
      </c>
      <c r="L34" s="21">
        <v>0.2</v>
      </c>
      <c r="M34" s="20">
        <v>6</v>
      </c>
      <c r="N34" s="21">
        <v>6</v>
      </c>
      <c r="O34" s="20">
        <v>15</v>
      </c>
      <c r="P34" s="21">
        <v>15</v>
      </c>
      <c r="Q34" s="22">
        <v>45</v>
      </c>
      <c r="R34" s="23">
        <v>18.000000000000004</v>
      </c>
    </row>
    <row r="35" spans="1:18" ht="210" customHeight="1" x14ac:dyDescent="0.25">
      <c r="A35" s="16">
        <v>29</v>
      </c>
      <c r="B35" s="17" t="s">
        <v>1484</v>
      </c>
      <c r="C35" s="18" t="s">
        <v>1485</v>
      </c>
      <c r="D35" s="28"/>
      <c r="E35" s="19" t="s">
        <v>1487</v>
      </c>
      <c r="F35" s="19" t="s">
        <v>110</v>
      </c>
      <c r="G35" s="19" t="s">
        <v>646</v>
      </c>
      <c r="H35" s="19" t="s">
        <v>111</v>
      </c>
      <c r="I35" s="19" t="s">
        <v>599</v>
      </c>
      <c r="J35" s="19" t="s">
        <v>112</v>
      </c>
      <c r="K35" s="20">
        <v>3</v>
      </c>
      <c r="L35" s="21">
        <v>1</v>
      </c>
      <c r="M35" s="20">
        <v>6</v>
      </c>
      <c r="N35" s="21">
        <v>6</v>
      </c>
      <c r="O35" s="20">
        <v>3</v>
      </c>
      <c r="P35" s="21">
        <v>3</v>
      </c>
      <c r="Q35" s="22">
        <v>54</v>
      </c>
      <c r="R35" s="23">
        <v>18</v>
      </c>
    </row>
    <row r="36" spans="1:18" ht="231" x14ac:dyDescent="0.25">
      <c r="A36" s="16">
        <v>30</v>
      </c>
      <c r="B36" s="17" t="s">
        <v>1484</v>
      </c>
      <c r="C36" s="18" t="s">
        <v>1485</v>
      </c>
      <c r="D36" s="28"/>
      <c r="E36" s="19" t="s">
        <v>426</v>
      </c>
      <c r="F36" s="19" t="s">
        <v>32</v>
      </c>
      <c r="G36" s="19" t="s">
        <v>647</v>
      </c>
      <c r="H36" s="19" t="s">
        <v>33</v>
      </c>
      <c r="I36" s="19" t="s">
        <v>599</v>
      </c>
      <c r="J36" s="19" t="s">
        <v>34</v>
      </c>
      <c r="K36" s="20">
        <v>3</v>
      </c>
      <c r="L36" s="21">
        <v>1</v>
      </c>
      <c r="M36" s="20">
        <v>6</v>
      </c>
      <c r="N36" s="21">
        <v>6</v>
      </c>
      <c r="O36" s="20">
        <v>3</v>
      </c>
      <c r="P36" s="21">
        <v>3</v>
      </c>
      <c r="Q36" s="22">
        <v>54</v>
      </c>
      <c r="R36" s="23">
        <v>18</v>
      </c>
    </row>
    <row r="37" spans="1:18" ht="126" x14ac:dyDescent="0.25">
      <c r="A37" s="16">
        <v>31</v>
      </c>
      <c r="B37" s="17" t="s">
        <v>1484</v>
      </c>
      <c r="C37" s="18" t="s">
        <v>1485</v>
      </c>
      <c r="D37" s="28"/>
      <c r="E37" s="19" t="s">
        <v>115</v>
      </c>
      <c r="F37" s="19" t="s">
        <v>116</v>
      </c>
      <c r="G37" s="19" t="s">
        <v>679</v>
      </c>
      <c r="H37" s="19" t="s">
        <v>117</v>
      </c>
      <c r="I37" s="19" t="s">
        <v>658</v>
      </c>
      <c r="J37" s="19" t="s">
        <v>118</v>
      </c>
      <c r="K37" s="20">
        <v>3</v>
      </c>
      <c r="L37" s="21">
        <v>1</v>
      </c>
      <c r="M37" s="20">
        <v>6</v>
      </c>
      <c r="N37" s="21">
        <v>6</v>
      </c>
      <c r="O37" s="20">
        <v>7</v>
      </c>
      <c r="P37" s="21">
        <v>3</v>
      </c>
      <c r="Q37" s="22">
        <v>126</v>
      </c>
      <c r="R37" s="23">
        <v>18</v>
      </c>
    </row>
    <row r="38" spans="1:18" ht="273" x14ac:dyDescent="0.25">
      <c r="A38" s="16">
        <v>32</v>
      </c>
      <c r="B38" s="17" t="s">
        <v>1484</v>
      </c>
      <c r="C38" s="18" t="s">
        <v>1485</v>
      </c>
      <c r="D38" s="28"/>
      <c r="E38" s="19" t="s">
        <v>121</v>
      </c>
      <c r="F38" s="19" t="s">
        <v>122</v>
      </c>
      <c r="G38" s="19" t="s">
        <v>648</v>
      </c>
      <c r="H38" s="19" t="s">
        <v>123</v>
      </c>
      <c r="I38" s="19" t="s">
        <v>599</v>
      </c>
      <c r="J38" s="19" t="s">
        <v>124</v>
      </c>
      <c r="K38" s="20">
        <v>1</v>
      </c>
      <c r="L38" s="21">
        <v>0.5</v>
      </c>
      <c r="M38" s="20">
        <v>6</v>
      </c>
      <c r="N38" s="21">
        <v>6</v>
      </c>
      <c r="O38" s="20">
        <v>7</v>
      </c>
      <c r="P38" s="21">
        <v>7</v>
      </c>
      <c r="Q38" s="22">
        <v>42</v>
      </c>
      <c r="R38" s="23">
        <v>21</v>
      </c>
    </row>
    <row r="39" spans="1:18" ht="189" customHeight="1" x14ac:dyDescent="0.25">
      <c r="A39" s="16">
        <v>33</v>
      </c>
      <c r="B39" s="17" t="s">
        <v>1484</v>
      </c>
      <c r="C39" s="18" t="s">
        <v>1485</v>
      </c>
      <c r="D39" s="28"/>
      <c r="E39" s="19" t="s">
        <v>1488</v>
      </c>
      <c r="F39" s="19" t="s">
        <v>139</v>
      </c>
      <c r="G39" s="19" t="s">
        <v>689</v>
      </c>
      <c r="H39" s="19" t="s">
        <v>140</v>
      </c>
      <c r="I39" s="19" t="s">
        <v>599</v>
      </c>
      <c r="J39" s="19" t="s">
        <v>141</v>
      </c>
      <c r="K39" s="20">
        <v>1</v>
      </c>
      <c r="L39" s="21">
        <v>0.5</v>
      </c>
      <c r="M39" s="20">
        <v>6</v>
      </c>
      <c r="N39" s="21">
        <v>6</v>
      </c>
      <c r="O39" s="20">
        <v>7</v>
      </c>
      <c r="P39" s="21">
        <v>3</v>
      </c>
      <c r="Q39" s="22">
        <v>42</v>
      </c>
      <c r="R39" s="23">
        <v>9</v>
      </c>
    </row>
    <row r="40" spans="1:18" ht="210" customHeight="1" x14ac:dyDescent="0.25">
      <c r="A40" s="16">
        <v>34</v>
      </c>
      <c r="B40" s="17" t="s">
        <v>1484</v>
      </c>
      <c r="C40" s="18" t="s">
        <v>1485</v>
      </c>
      <c r="D40" s="28"/>
      <c r="E40" s="19" t="s">
        <v>1489</v>
      </c>
      <c r="F40" s="19" t="s">
        <v>145</v>
      </c>
      <c r="G40" s="19" t="s">
        <v>692</v>
      </c>
      <c r="H40" s="19" t="s">
        <v>146</v>
      </c>
      <c r="I40" s="19" t="s">
        <v>599</v>
      </c>
      <c r="J40" s="19" t="s">
        <v>141</v>
      </c>
      <c r="K40" s="20">
        <v>1</v>
      </c>
      <c r="L40" s="21">
        <v>0.5</v>
      </c>
      <c r="M40" s="20">
        <v>6</v>
      </c>
      <c r="N40" s="21">
        <v>6</v>
      </c>
      <c r="O40" s="20">
        <v>7</v>
      </c>
      <c r="P40" s="21">
        <v>3</v>
      </c>
      <c r="Q40" s="22">
        <v>42</v>
      </c>
      <c r="R40" s="23">
        <v>9</v>
      </c>
    </row>
    <row r="41" spans="1:18" ht="147" x14ac:dyDescent="0.25">
      <c r="A41" s="16">
        <v>35</v>
      </c>
      <c r="B41" s="17" t="s">
        <v>1484</v>
      </c>
      <c r="C41" s="18" t="s">
        <v>1485</v>
      </c>
      <c r="D41" s="28"/>
      <c r="E41" s="19" t="s">
        <v>1490</v>
      </c>
      <c r="F41" s="19" t="s">
        <v>977</v>
      </c>
      <c r="G41" s="19" t="s">
        <v>978</v>
      </c>
      <c r="H41" s="19" t="s">
        <v>979</v>
      </c>
      <c r="I41" s="19" t="s">
        <v>599</v>
      </c>
      <c r="J41" s="19" t="s">
        <v>180</v>
      </c>
      <c r="K41" s="20">
        <v>3</v>
      </c>
      <c r="L41" s="21">
        <v>1</v>
      </c>
      <c r="M41" s="20">
        <v>3</v>
      </c>
      <c r="N41" s="21">
        <v>3</v>
      </c>
      <c r="O41" s="20">
        <v>3</v>
      </c>
      <c r="P41" s="21">
        <v>3</v>
      </c>
      <c r="Q41" s="22">
        <v>27</v>
      </c>
      <c r="R41" s="23">
        <v>9</v>
      </c>
    </row>
    <row r="42" spans="1:18" ht="147" x14ac:dyDescent="0.25">
      <c r="A42" s="16">
        <v>36</v>
      </c>
      <c r="B42" s="17" t="s">
        <v>1484</v>
      </c>
      <c r="C42" s="18" t="s">
        <v>1485</v>
      </c>
      <c r="D42" s="28"/>
      <c r="E42" s="19" t="s">
        <v>1490</v>
      </c>
      <c r="F42" s="19" t="s">
        <v>705</v>
      </c>
      <c r="G42" s="19" t="s">
        <v>706</v>
      </c>
      <c r="H42" s="19" t="s">
        <v>707</v>
      </c>
      <c r="I42" s="19" t="s">
        <v>599</v>
      </c>
      <c r="J42" s="19" t="s">
        <v>180</v>
      </c>
      <c r="K42" s="20">
        <v>3</v>
      </c>
      <c r="L42" s="21">
        <v>1</v>
      </c>
      <c r="M42" s="20">
        <v>3</v>
      </c>
      <c r="N42" s="21">
        <v>3</v>
      </c>
      <c r="O42" s="20">
        <v>3</v>
      </c>
      <c r="P42" s="21">
        <v>3</v>
      </c>
      <c r="Q42" s="22">
        <v>27</v>
      </c>
      <c r="R42" s="23">
        <v>9</v>
      </c>
    </row>
    <row r="43" spans="1:18" ht="210" customHeight="1" x14ac:dyDescent="0.25">
      <c r="A43" s="16">
        <v>37</v>
      </c>
      <c r="B43" s="17" t="s">
        <v>1484</v>
      </c>
      <c r="C43" s="18" t="s">
        <v>1485</v>
      </c>
      <c r="D43" s="28"/>
      <c r="E43" s="19" t="s">
        <v>1491</v>
      </c>
      <c r="F43" s="19" t="s">
        <v>268</v>
      </c>
      <c r="G43" s="19" t="s">
        <v>796</v>
      </c>
      <c r="H43" s="19" t="s">
        <v>269</v>
      </c>
      <c r="I43" s="19" t="s">
        <v>599</v>
      </c>
      <c r="J43" s="19" t="s">
        <v>270</v>
      </c>
      <c r="K43" s="20">
        <v>1</v>
      </c>
      <c r="L43" s="21">
        <v>0.5</v>
      </c>
      <c r="M43" s="20">
        <v>6</v>
      </c>
      <c r="N43" s="21">
        <v>6</v>
      </c>
      <c r="O43" s="20">
        <v>7</v>
      </c>
      <c r="P43" s="21">
        <v>7</v>
      </c>
      <c r="Q43" s="22">
        <v>42</v>
      </c>
      <c r="R43" s="23">
        <v>21</v>
      </c>
    </row>
    <row r="44" spans="1:18" ht="273" x14ac:dyDescent="0.25">
      <c r="A44" s="16">
        <v>38</v>
      </c>
      <c r="B44" s="17" t="s">
        <v>1484</v>
      </c>
      <c r="C44" s="18" t="s">
        <v>1485</v>
      </c>
      <c r="D44" s="28"/>
      <c r="E44" s="19" t="s">
        <v>278</v>
      </c>
      <c r="F44" s="19" t="s">
        <v>279</v>
      </c>
      <c r="G44" s="19" t="s">
        <v>797</v>
      </c>
      <c r="H44" s="19" t="s">
        <v>280</v>
      </c>
      <c r="I44" s="19" t="s">
        <v>595</v>
      </c>
      <c r="J44" s="19" t="s">
        <v>243</v>
      </c>
      <c r="K44" s="20">
        <v>0.5</v>
      </c>
      <c r="L44" s="21">
        <v>0.52</v>
      </c>
      <c r="M44" s="20">
        <v>6</v>
      </c>
      <c r="N44" s="21">
        <v>6</v>
      </c>
      <c r="O44" s="20">
        <v>3</v>
      </c>
      <c r="P44" s="21">
        <v>3</v>
      </c>
      <c r="Q44" s="22">
        <v>9</v>
      </c>
      <c r="R44" s="23">
        <v>9.36</v>
      </c>
    </row>
    <row r="45" spans="1:18" ht="210" customHeight="1" x14ac:dyDescent="0.25">
      <c r="A45" s="16">
        <v>39</v>
      </c>
      <c r="B45" s="17" t="s">
        <v>1484</v>
      </c>
      <c r="C45" s="18" t="s">
        <v>1485</v>
      </c>
      <c r="D45" s="28"/>
      <c r="E45" s="19" t="s">
        <v>1492</v>
      </c>
      <c r="F45" s="19" t="s">
        <v>284</v>
      </c>
      <c r="G45" s="19" t="s">
        <v>800</v>
      </c>
      <c r="H45" s="19" t="s">
        <v>285</v>
      </c>
      <c r="I45" s="19" t="s">
        <v>599</v>
      </c>
      <c r="J45" s="19" t="s">
        <v>286</v>
      </c>
      <c r="K45" s="20">
        <v>1</v>
      </c>
      <c r="L45" s="21">
        <v>0.5</v>
      </c>
      <c r="M45" s="20">
        <v>6</v>
      </c>
      <c r="N45" s="21">
        <v>6</v>
      </c>
      <c r="O45" s="20">
        <v>7</v>
      </c>
      <c r="P45" s="21">
        <v>7</v>
      </c>
      <c r="Q45" s="22">
        <v>42</v>
      </c>
      <c r="R45" s="23">
        <v>21</v>
      </c>
    </row>
    <row r="46" spans="1:18" ht="294" x14ac:dyDescent="0.25">
      <c r="A46" s="16">
        <v>40</v>
      </c>
      <c r="B46" s="17" t="s">
        <v>1484</v>
      </c>
      <c r="C46" s="18" t="s">
        <v>1485</v>
      </c>
      <c r="D46" s="28"/>
      <c r="E46" s="19" t="s">
        <v>309</v>
      </c>
      <c r="F46" s="19" t="s">
        <v>310</v>
      </c>
      <c r="G46" s="19" t="s">
        <v>659</v>
      </c>
      <c r="H46" s="19" t="s">
        <v>311</v>
      </c>
      <c r="I46" s="19" t="s">
        <v>599</v>
      </c>
      <c r="J46" s="19" t="s">
        <v>312</v>
      </c>
      <c r="K46" s="20">
        <v>1</v>
      </c>
      <c r="L46" s="21">
        <v>0.5</v>
      </c>
      <c r="M46" s="20">
        <v>6</v>
      </c>
      <c r="N46" s="21">
        <v>6</v>
      </c>
      <c r="O46" s="20">
        <v>7</v>
      </c>
      <c r="P46" s="21">
        <v>7</v>
      </c>
      <c r="Q46" s="22">
        <v>42</v>
      </c>
      <c r="R46" s="23">
        <v>21</v>
      </c>
    </row>
    <row r="47" spans="1:18" ht="168" x14ac:dyDescent="0.25">
      <c r="A47" s="16">
        <v>41</v>
      </c>
      <c r="B47" s="17" t="s">
        <v>1484</v>
      </c>
      <c r="C47" s="18" t="s">
        <v>1485</v>
      </c>
      <c r="D47" s="28"/>
      <c r="E47" s="19" t="s">
        <v>333</v>
      </c>
      <c r="F47" s="19" t="s">
        <v>334</v>
      </c>
      <c r="G47" s="19" t="s">
        <v>660</v>
      </c>
      <c r="H47" s="19" t="s">
        <v>335</v>
      </c>
      <c r="I47" s="19" t="s">
        <v>661</v>
      </c>
      <c r="J47" s="19" t="s">
        <v>336</v>
      </c>
      <c r="K47" s="20">
        <v>3</v>
      </c>
      <c r="L47" s="21">
        <v>0.5</v>
      </c>
      <c r="M47" s="20">
        <v>6</v>
      </c>
      <c r="N47" s="21">
        <v>6</v>
      </c>
      <c r="O47" s="20">
        <v>15</v>
      </c>
      <c r="P47" s="21">
        <v>15</v>
      </c>
      <c r="Q47" s="22">
        <v>270</v>
      </c>
      <c r="R47" s="23">
        <v>45</v>
      </c>
    </row>
    <row r="48" spans="1:18" ht="210" customHeight="1" x14ac:dyDescent="0.25">
      <c r="A48" s="16">
        <v>42</v>
      </c>
      <c r="B48" s="17" t="s">
        <v>1484</v>
      </c>
      <c r="C48" s="18" t="s">
        <v>1485</v>
      </c>
      <c r="D48" s="28"/>
      <c r="E48" s="19" t="s">
        <v>662</v>
      </c>
      <c r="F48" s="19" t="s">
        <v>663</v>
      </c>
      <c r="G48" s="19" t="s">
        <v>664</v>
      </c>
      <c r="H48" s="19" t="s">
        <v>665</v>
      </c>
      <c r="I48" s="19" t="s">
        <v>599</v>
      </c>
      <c r="J48" s="19" t="s">
        <v>666</v>
      </c>
      <c r="K48" s="20">
        <v>0.5</v>
      </c>
      <c r="L48" s="21">
        <v>0.2</v>
      </c>
      <c r="M48" s="20">
        <v>6</v>
      </c>
      <c r="N48" s="21">
        <v>6</v>
      </c>
      <c r="O48" s="20">
        <v>7</v>
      </c>
      <c r="P48" s="21">
        <v>7</v>
      </c>
      <c r="Q48" s="22">
        <v>21</v>
      </c>
      <c r="R48" s="23">
        <v>8.4000000000000021</v>
      </c>
    </row>
    <row r="49" spans="1:18" ht="231" x14ac:dyDescent="0.25">
      <c r="A49" s="16">
        <v>43</v>
      </c>
      <c r="B49" s="17" t="s">
        <v>1484</v>
      </c>
      <c r="C49" s="18" t="s">
        <v>1485</v>
      </c>
      <c r="D49" s="28"/>
      <c r="E49" s="19" t="s">
        <v>375</v>
      </c>
      <c r="F49" s="19" t="s">
        <v>376</v>
      </c>
      <c r="G49" s="19" t="s">
        <v>881</v>
      </c>
      <c r="H49" s="19" t="s">
        <v>377</v>
      </c>
      <c r="I49" s="19" t="s">
        <v>658</v>
      </c>
      <c r="J49" s="19" t="s">
        <v>378</v>
      </c>
      <c r="K49" s="20">
        <v>1</v>
      </c>
      <c r="L49" s="21">
        <v>0.5</v>
      </c>
      <c r="M49" s="20">
        <v>6</v>
      </c>
      <c r="N49" s="21">
        <v>6</v>
      </c>
      <c r="O49" s="20">
        <v>15</v>
      </c>
      <c r="P49" s="21">
        <v>15</v>
      </c>
      <c r="Q49" s="22">
        <v>90</v>
      </c>
      <c r="R49" s="23">
        <v>45</v>
      </c>
    </row>
    <row r="50" spans="1:18" ht="210" customHeight="1" x14ac:dyDescent="0.25">
      <c r="A50" s="16">
        <v>44</v>
      </c>
      <c r="B50" s="17" t="s">
        <v>1493</v>
      </c>
      <c r="C50" s="18" t="s">
        <v>1494</v>
      </c>
      <c r="D50" s="28"/>
      <c r="E50" s="19" t="s">
        <v>200</v>
      </c>
      <c r="F50" s="19" t="s">
        <v>201</v>
      </c>
      <c r="G50" s="19" t="s">
        <v>754</v>
      </c>
      <c r="H50" s="19" t="s">
        <v>202</v>
      </c>
      <c r="I50" s="19" t="s">
        <v>658</v>
      </c>
      <c r="J50" s="19" t="s">
        <v>203</v>
      </c>
      <c r="K50" s="20">
        <v>3</v>
      </c>
      <c r="L50" s="21">
        <v>0.5</v>
      </c>
      <c r="M50" s="20">
        <v>6</v>
      </c>
      <c r="N50" s="21">
        <v>6</v>
      </c>
      <c r="O50" s="20">
        <v>7</v>
      </c>
      <c r="P50" s="21">
        <v>3</v>
      </c>
      <c r="Q50" s="22">
        <v>126</v>
      </c>
      <c r="R50" s="23">
        <v>9</v>
      </c>
    </row>
    <row r="51" spans="1:18" ht="210" customHeight="1" x14ac:dyDescent="0.25">
      <c r="A51" s="16">
        <v>45</v>
      </c>
      <c r="B51" s="17" t="s">
        <v>1493</v>
      </c>
      <c r="C51" s="18" t="s">
        <v>1494</v>
      </c>
      <c r="D51" s="28"/>
      <c r="E51" s="19" t="s">
        <v>216</v>
      </c>
      <c r="F51" s="19" t="s">
        <v>217</v>
      </c>
      <c r="G51" s="19" t="s">
        <v>757</v>
      </c>
      <c r="H51" s="19" t="s">
        <v>218</v>
      </c>
      <c r="I51" s="19" t="s">
        <v>599</v>
      </c>
      <c r="J51" s="19" t="s">
        <v>219</v>
      </c>
      <c r="K51" s="20">
        <v>1</v>
      </c>
      <c r="L51" s="21">
        <v>0.5</v>
      </c>
      <c r="M51" s="20">
        <v>6</v>
      </c>
      <c r="N51" s="21">
        <v>6</v>
      </c>
      <c r="O51" s="20">
        <v>7</v>
      </c>
      <c r="P51" s="21">
        <v>7</v>
      </c>
      <c r="Q51" s="22">
        <v>42</v>
      </c>
      <c r="R51" s="23">
        <v>21</v>
      </c>
    </row>
    <row r="52" spans="1:18" ht="210" customHeight="1" x14ac:dyDescent="0.25">
      <c r="A52" s="16">
        <v>46</v>
      </c>
      <c r="B52" s="17" t="s">
        <v>1495</v>
      </c>
      <c r="C52" s="18" t="s">
        <v>1496</v>
      </c>
      <c r="D52" s="28"/>
      <c r="E52" s="19" t="s">
        <v>261</v>
      </c>
      <c r="F52" s="19" t="s">
        <v>262</v>
      </c>
      <c r="G52" s="19" t="s">
        <v>785</v>
      </c>
      <c r="H52" s="19" t="s">
        <v>263</v>
      </c>
      <c r="I52" s="19" t="s">
        <v>599</v>
      </c>
      <c r="J52" s="19" t="s">
        <v>264</v>
      </c>
      <c r="K52" s="20">
        <v>0.5</v>
      </c>
      <c r="L52" s="21">
        <v>0.2</v>
      </c>
      <c r="M52" s="20">
        <v>6</v>
      </c>
      <c r="N52" s="21">
        <v>6</v>
      </c>
      <c r="O52" s="20">
        <v>7</v>
      </c>
      <c r="P52" s="21">
        <v>7</v>
      </c>
      <c r="Q52" s="22">
        <v>21</v>
      </c>
      <c r="R52" s="23">
        <v>8.4000000000000021</v>
      </c>
    </row>
    <row r="53" spans="1:18" ht="210" customHeight="1" x14ac:dyDescent="0.25">
      <c r="A53" s="16">
        <v>47</v>
      </c>
      <c r="B53" s="17" t="s">
        <v>1497</v>
      </c>
      <c r="C53" s="18" t="s">
        <v>1498</v>
      </c>
      <c r="D53" s="28"/>
      <c r="E53" s="19" t="s">
        <v>103</v>
      </c>
      <c r="F53" s="19" t="s">
        <v>246</v>
      </c>
      <c r="G53" s="19" t="s">
        <v>776</v>
      </c>
      <c r="H53" s="19" t="s">
        <v>247</v>
      </c>
      <c r="I53" s="19" t="s">
        <v>599</v>
      </c>
      <c r="J53" s="19" t="s">
        <v>248</v>
      </c>
      <c r="K53" s="20">
        <v>1</v>
      </c>
      <c r="L53" s="21">
        <v>0.5</v>
      </c>
      <c r="M53" s="20">
        <v>6</v>
      </c>
      <c r="N53" s="21">
        <v>6</v>
      </c>
      <c r="O53" s="20">
        <v>7</v>
      </c>
      <c r="P53" s="21">
        <v>3</v>
      </c>
      <c r="Q53" s="22">
        <v>42</v>
      </c>
      <c r="R53" s="23">
        <v>9</v>
      </c>
    </row>
    <row r="54" spans="1:18" ht="210" customHeight="1" x14ac:dyDescent="0.25">
      <c r="A54" s="16">
        <v>48</v>
      </c>
      <c r="B54" s="17" t="s">
        <v>1497</v>
      </c>
      <c r="C54" s="18" t="s">
        <v>1498</v>
      </c>
      <c r="D54" s="28"/>
      <c r="E54" s="19" t="s">
        <v>251</v>
      </c>
      <c r="F54" s="19" t="s">
        <v>252</v>
      </c>
      <c r="G54" s="19" t="s">
        <v>779</v>
      </c>
      <c r="H54" s="19" t="s">
        <v>253</v>
      </c>
      <c r="I54" s="19" t="s">
        <v>599</v>
      </c>
      <c r="J54" s="19" t="s">
        <v>254</v>
      </c>
      <c r="K54" s="20">
        <v>1</v>
      </c>
      <c r="L54" s="21">
        <v>0.5</v>
      </c>
      <c r="M54" s="20">
        <v>6</v>
      </c>
      <c r="N54" s="21">
        <v>6</v>
      </c>
      <c r="O54" s="20">
        <v>7</v>
      </c>
      <c r="P54" s="21">
        <v>3</v>
      </c>
      <c r="Q54" s="22">
        <v>42</v>
      </c>
      <c r="R54" s="23">
        <v>9</v>
      </c>
    </row>
    <row r="55" spans="1:18" ht="210" customHeight="1" x14ac:dyDescent="0.25">
      <c r="A55" s="16">
        <v>49</v>
      </c>
      <c r="B55" s="17" t="s">
        <v>1497</v>
      </c>
      <c r="C55" s="18" t="s">
        <v>1498</v>
      </c>
      <c r="D55" s="28"/>
      <c r="E55" s="19" t="s">
        <v>255</v>
      </c>
      <c r="F55" s="19" t="s">
        <v>256</v>
      </c>
      <c r="G55" s="19" t="s">
        <v>782</v>
      </c>
      <c r="H55" s="19" t="s">
        <v>257</v>
      </c>
      <c r="I55" s="19" t="s">
        <v>599</v>
      </c>
      <c r="J55" s="19" t="s">
        <v>258</v>
      </c>
      <c r="K55" s="20">
        <v>1</v>
      </c>
      <c r="L55" s="21">
        <v>0.5</v>
      </c>
      <c r="M55" s="20">
        <v>6</v>
      </c>
      <c r="N55" s="21">
        <v>6</v>
      </c>
      <c r="O55" s="20">
        <v>7</v>
      </c>
      <c r="P55" s="21">
        <v>3</v>
      </c>
      <c r="Q55" s="22">
        <v>42</v>
      </c>
      <c r="R55" s="23">
        <v>9</v>
      </c>
    </row>
    <row r="56" spans="1:18" ht="210" customHeight="1" x14ac:dyDescent="0.25">
      <c r="A56" s="16">
        <v>50</v>
      </c>
      <c r="B56" s="17" t="s">
        <v>1499</v>
      </c>
      <c r="C56" s="18" t="s">
        <v>1500</v>
      </c>
      <c r="D56" s="28"/>
      <c r="E56" s="19" t="s">
        <v>48</v>
      </c>
      <c r="F56" s="19" t="s">
        <v>49</v>
      </c>
      <c r="G56" s="19" t="s">
        <v>608</v>
      </c>
      <c r="H56" s="19" t="s">
        <v>50</v>
      </c>
      <c r="I56" s="19" t="s">
        <v>599</v>
      </c>
      <c r="J56" s="19" t="s">
        <v>51</v>
      </c>
      <c r="K56" s="20">
        <v>1</v>
      </c>
      <c r="L56" s="21">
        <v>0.5</v>
      </c>
      <c r="M56" s="20">
        <v>6</v>
      </c>
      <c r="N56" s="21">
        <v>6</v>
      </c>
      <c r="O56" s="20">
        <v>7</v>
      </c>
      <c r="P56" s="21">
        <v>7</v>
      </c>
      <c r="Q56" s="22">
        <v>42</v>
      </c>
      <c r="R56" s="23">
        <v>21</v>
      </c>
    </row>
    <row r="57" spans="1:18" ht="252" customHeight="1" x14ac:dyDescent="0.25">
      <c r="A57" s="16">
        <v>51</v>
      </c>
      <c r="B57" s="17" t="s">
        <v>1499</v>
      </c>
      <c r="C57" s="18" t="s">
        <v>1500</v>
      </c>
      <c r="D57" s="28"/>
      <c r="E57" s="19" t="s">
        <v>611</v>
      </c>
      <c r="F57" s="19" t="s">
        <v>612</v>
      </c>
      <c r="G57" s="19" t="s">
        <v>613</v>
      </c>
      <c r="H57" s="19" t="s">
        <v>614</v>
      </c>
      <c r="I57" s="19" t="s">
        <v>599</v>
      </c>
      <c r="J57" s="19" t="s">
        <v>615</v>
      </c>
      <c r="K57" s="20">
        <v>0.5</v>
      </c>
      <c r="L57" s="21">
        <v>0.2</v>
      </c>
      <c r="M57" s="20">
        <v>6</v>
      </c>
      <c r="N57" s="21">
        <v>6</v>
      </c>
      <c r="O57" s="20">
        <v>7</v>
      </c>
      <c r="P57" s="21">
        <v>7</v>
      </c>
      <c r="Q57" s="22">
        <v>21</v>
      </c>
      <c r="R57" s="23">
        <v>8.4000000000000021</v>
      </c>
    </row>
    <row r="58" spans="1:18" ht="294" x14ac:dyDescent="0.25">
      <c r="A58" s="16">
        <v>52</v>
      </c>
      <c r="B58" s="17" t="s">
        <v>1499</v>
      </c>
      <c r="C58" s="18" t="s">
        <v>1500</v>
      </c>
      <c r="D58" s="28"/>
      <c r="E58" s="19" t="s">
        <v>65</v>
      </c>
      <c r="F58" s="19" t="s">
        <v>70</v>
      </c>
      <c r="G58" s="19" t="s">
        <v>627</v>
      </c>
      <c r="H58" s="19" t="s">
        <v>71</v>
      </c>
      <c r="I58" s="19" t="s">
        <v>599</v>
      </c>
      <c r="J58" s="19" t="s">
        <v>72</v>
      </c>
      <c r="K58" s="20">
        <v>0.5</v>
      </c>
      <c r="L58" s="21">
        <v>0.2</v>
      </c>
      <c r="M58" s="20">
        <v>6</v>
      </c>
      <c r="N58" s="21">
        <v>6</v>
      </c>
      <c r="O58" s="20">
        <v>15</v>
      </c>
      <c r="P58" s="21">
        <v>15</v>
      </c>
      <c r="Q58" s="22">
        <v>45</v>
      </c>
      <c r="R58" s="23">
        <v>18.000000000000004</v>
      </c>
    </row>
    <row r="59" spans="1:18" ht="273" customHeight="1" x14ac:dyDescent="0.25">
      <c r="A59" s="16">
        <v>53</v>
      </c>
      <c r="B59" s="17" t="s">
        <v>1499</v>
      </c>
      <c r="C59" s="18" t="s">
        <v>1500</v>
      </c>
      <c r="D59" s="28"/>
      <c r="E59" s="19" t="s">
        <v>75</v>
      </c>
      <c r="F59" s="19" t="s">
        <v>76</v>
      </c>
      <c r="G59" s="19" t="s">
        <v>630</v>
      </c>
      <c r="H59" s="19" t="s">
        <v>77</v>
      </c>
      <c r="I59" s="19" t="s">
        <v>599</v>
      </c>
      <c r="J59" s="19" t="s">
        <v>78</v>
      </c>
      <c r="K59" s="20">
        <v>0.5</v>
      </c>
      <c r="L59" s="21">
        <v>0.2</v>
      </c>
      <c r="M59" s="20">
        <v>6</v>
      </c>
      <c r="N59" s="21">
        <v>6</v>
      </c>
      <c r="O59" s="20">
        <v>15</v>
      </c>
      <c r="P59" s="21">
        <v>15</v>
      </c>
      <c r="Q59" s="22">
        <v>45</v>
      </c>
      <c r="R59" s="23">
        <v>18.000000000000004</v>
      </c>
    </row>
    <row r="60" spans="1:18" ht="231" customHeight="1" x14ac:dyDescent="0.25">
      <c r="A60" s="16">
        <v>54</v>
      </c>
      <c r="B60" s="17" t="s">
        <v>1499</v>
      </c>
      <c r="C60" s="18" t="s">
        <v>1500</v>
      </c>
      <c r="D60" s="28"/>
      <c r="E60" s="19" t="s">
        <v>103</v>
      </c>
      <c r="F60" s="19" t="s">
        <v>104</v>
      </c>
      <c r="G60" s="19" t="s">
        <v>643</v>
      </c>
      <c r="H60" s="19" t="s">
        <v>105</v>
      </c>
      <c r="I60" s="19" t="s">
        <v>599</v>
      </c>
      <c r="J60" s="19" t="s">
        <v>106</v>
      </c>
      <c r="K60" s="20">
        <v>0.5</v>
      </c>
      <c r="L60" s="21">
        <v>0.2</v>
      </c>
      <c r="M60" s="20">
        <v>6</v>
      </c>
      <c r="N60" s="21">
        <v>6</v>
      </c>
      <c r="O60" s="20">
        <v>15</v>
      </c>
      <c r="P60" s="21">
        <v>15</v>
      </c>
      <c r="Q60" s="22">
        <v>45</v>
      </c>
      <c r="R60" s="23">
        <v>18.000000000000004</v>
      </c>
    </row>
    <row r="61" spans="1:18" ht="126" x14ac:dyDescent="0.25">
      <c r="A61" s="16">
        <v>55</v>
      </c>
      <c r="B61" s="17" t="s">
        <v>1499</v>
      </c>
      <c r="C61" s="18" t="s">
        <v>1500</v>
      </c>
      <c r="D61" s="28"/>
      <c r="E61" s="19" t="s">
        <v>115</v>
      </c>
      <c r="F61" s="19" t="s">
        <v>116</v>
      </c>
      <c r="G61" s="19" t="s">
        <v>679</v>
      </c>
      <c r="H61" s="19" t="s">
        <v>117</v>
      </c>
      <c r="I61" s="19" t="s">
        <v>658</v>
      </c>
      <c r="J61" s="19" t="s">
        <v>118</v>
      </c>
      <c r="K61" s="20">
        <v>3</v>
      </c>
      <c r="L61" s="21">
        <v>1</v>
      </c>
      <c r="M61" s="20">
        <v>6</v>
      </c>
      <c r="N61" s="21">
        <v>6</v>
      </c>
      <c r="O61" s="20">
        <v>7</v>
      </c>
      <c r="P61" s="21">
        <v>3</v>
      </c>
      <c r="Q61" s="22">
        <v>126</v>
      </c>
      <c r="R61" s="23">
        <v>18</v>
      </c>
    </row>
    <row r="62" spans="1:18" ht="231" x14ac:dyDescent="0.25">
      <c r="A62" s="16">
        <v>56</v>
      </c>
      <c r="B62" s="17" t="s">
        <v>1499</v>
      </c>
      <c r="C62" s="18" t="s">
        <v>1500</v>
      </c>
      <c r="D62" s="28"/>
      <c r="E62" s="19" t="s">
        <v>138</v>
      </c>
      <c r="F62" s="19" t="s">
        <v>139</v>
      </c>
      <c r="G62" s="19" t="s">
        <v>689</v>
      </c>
      <c r="H62" s="19" t="s">
        <v>140</v>
      </c>
      <c r="I62" s="19" t="s">
        <v>599</v>
      </c>
      <c r="J62" s="19" t="s">
        <v>141</v>
      </c>
      <c r="K62" s="20">
        <v>1</v>
      </c>
      <c r="L62" s="21">
        <v>0.5</v>
      </c>
      <c r="M62" s="20">
        <v>6</v>
      </c>
      <c r="N62" s="21">
        <v>6</v>
      </c>
      <c r="O62" s="20">
        <v>7</v>
      </c>
      <c r="P62" s="21">
        <v>3</v>
      </c>
      <c r="Q62" s="22">
        <v>42</v>
      </c>
      <c r="R62" s="23">
        <v>9</v>
      </c>
    </row>
    <row r="63" spans="1:18" ht="210" customHeight="1" x14ac:dyDescent="0.25">
      <c r="A63" s="16">
        <v>57</v>
      </c>
      <c r="B63" s="17" t="s">
        <v>1499</v>
      </c>
      <c r="C63" s="18" t="s">
        <v>1500</v>
      </c>
      <c r="D63" s="28"/>
      <c r="E63" s="19" t="s">
        <v>194</v>
      </c>
      <c r="F63" s="19" t="s">
        <v>195</v>
      </c>
      <c r="G63" s="19" t="s">
        <v>733</v>
      </c>
      <c r="H63" s="19" t="s">
        <v>196</v>
      </c>
      <c r="I63" s="19" t="s">
        <v>658</v>
      </c>
      <c r="J63" s="19" t="s">
        <v>197</v>
      </c>
      <c r="K63" s="20">
        <v>3</v>
      </c>
      <c r="L63" s="21">
        <v>0.5</v>
      </c>
      <c r="M63" s="20">
        <v>6</v>
      </c>
      <c r="N63" s="21">
        <v>6</v>
      </c>
      <c r="O63" s="20">
        <v>7</v>
      </c>
      <c r="P63" s="21">
        <v>3</v>
      </c>
      <c r="Q63" s="22">
        <v>126</v>
      </c>
      <c r="R63" s="23">
        <v>9</v>
      </c>
    </row>
    <row r="64" spans="1:18" ht="210" customHeight="1" x14ac:dyDescent="0.25">
      <c r="A64" s="16">
        <v>58</v>
      </c>
      <c r="B64" s="17" t="s">
        <v>1499</v>
      </c>
      <c r="C64" s="18" t="s">
        <v>1500</v>
      </c>
      <c r="D64" s="28"/>
      <c r="E64" s="19" t="s">
        <v>267</v>
      </c>
      <c r="F64" s="19" t="s">
        <v>268</v>
      </c>
      <c r="G64" s="19" t="s">
        <v>796</v>
      </c>
      <c r="H64" s="19" t="s">
        <v>269</v>
      </c>
      <c r="I64" s="19" t="s">
        <v>599</v>
      </c>
      <c r="J64" s="19" t="s">
        <v>270</v>
      </c>
      <c r="K64" s="20">
        <v>1</v>
      </c>
      <c r="L64" s="21">
        <v>0.5</v>
      </c>
      <c r="M64" s="20">
        <v>6</v>
      </c>
      <c r="N64" s="21">
        <v>6</v>
      </c>
      <c r="O64" s="20">
        <v>7</v>
      </c>
      <c r="P64" s="21">
        <v>7</v>
      </c>
      <c r="Q64" s="22">
        <v>42</v>
      </c>
      <c r="R64" s="23">
        <v>21</v>
      </c>
    </row>
    <row r="65" spans="1:18" ht="210" customHeight="1" x14ac:dyDescent="0.25">
      <c r="A65" s="16">
        <v>59</v>
      </c>
      <c r="B65" s="17" t="s">
        <v>1495</v>
      </c>
      <c r="C65" s="18" t="s">
        <v>1496</v>
      </c>
      <c r="D65" s="28"/>
      <c r="E65" s="19" t="s">
        <v>577</v>
      </c>
      <c r="F65" s="19" t="s">
        <v>578</v>
      </c>
      <c r="G65" s="19" t="s">
        <v>998</v>
      </c>
      <c r="H65" s="19" t="s">
        <v>579</v>
      </c>
      <c r="I65" s="19" t="s">
        <v>595</v>
      </c>
      <c r="J65" s="19" t="s">
        <v>184</v>
      </c>
      <c r="K65" s="20">
        <v>0.2</v>
      </c>
      <c r="L65" s="21">
        <v>0.2</v>
      </c>
      <c r="M65" s="20">
        <v>6</v>
      </c>
      <c r="N65" s="21">
        <v>6</v>
      </c>
      <c r="O65" s="20">
        <v>7</v>
      </c>
      <c r="P65" s="21">
        <v>7</v>
      </c>
      <c r="Q65" s="22">
        <v>8.4000000000000021</v>
      </c>
      <c r="R65" s="23">
        <v>8.4000000000000021</v>
      </c>
    </row>
    <row r="66" spans="1:18" ht="210" customHeight="1" x14ac:dyDescent="0.25">
      <c r="B66" s="17"/>
      <c r="G66" s="19" t="str">
        <f>IF(F66="","",VLOOKUP(F66,[27]списки!$U$2:$V$147,2,))</f>
        <v/>
      </c>
      <c r="I66" s="19" t="str">
        <f>IF(F66="","",VLOOKUP(Q66,[27]списки!$O$2:$P$8,2))</f>
        <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7 Q9:R10 Q13:R13 Q16:R1048576">
    <cfRule type="expression" dxfId="883" priority="21">
      <formula>IF(ROW(Q1)&gt;6,Q1&gt;400)</formula>
    </cfRule>
    <cfRule type="expression" dxfId="882" priority="22">
      <formula>IF(ROW(Q1)&gt;6,Q1&gt;200)</formula>
    </cfRule>
    <cfRule type="expression" dxfId="881" priority="23">
      <formula>IF(ROW(Q1)&gt;6,Q1&gt;70)</formula>
    </cfRule>
    <cfRule type="expression" dxfId="880" priority="24">
      <formula>IF(ROW(Q1)&gt;6,Q1&gt;20)</formula>
    </cfRule>
  </conditionalFormatting>
  <conditionalFormatting sqref="Q8:R8">
    <cfRule type="expression" dxfId="879" priority="17">
      <formula>IF(ROW(Q8)&gt;6,Q8&gt;400)</formula>
    </cfRule>
    <cfRule type="expression" dxfId="878" priority="18">
      <formula>IF(ROW(Q8)&gt;6,Q8&gt;200)</formula>
    </cfRule>
    <cfRule type="expression" dxfId="877" priority="19">
      <formula>IF(ROW(Q8)&gt;6,Q8&gt;70)</formula>
    </cfRule>
    <cfRule type="expression" dxfId="876" priority="20">
      <formula>IF(ROW(Q8)&gt;6,Q8&gt;20)</formula>
    </cfRule>
  </conditionalFormatting>
  <conditionalFormatting sqref="Q11:R11">
    <cfRule type="expression" dxfId="875" priority="13">
      <formula>IF(ROW(Q11)&gt;6,Q11&gt;400)</formula>
    </cfRule>
    <cfRule type="expression" dxfId="874" priority="14">
      <formula>IF(ROW(Q11)&gt;6,Q11&gt;200)</formula>
    </cfRule>
    <cfRule type="expression" dxfId="873" priority="15">
      <formula>IF(ROW(Q11)&gt;6,Q11&gt;70)</formula>
    </cfRule>
    <cfRule type="expression" dxfId="872" priority="16">
      <formula>IF(ROW(Q11)&gt;6,Q11&gt;20)</formula>
    </cfRule>
  </conditionalFormatting>
  <conditionalFormatting sqref="Q12:R12">
    <cfRule type="expression" dxfId="871" priority="9">
      <formula>IF(ROW(Q12)&gt;6,Q12&gt;400)</formula>
    </cfRule>
    <cfRule type="expression" dxfId="870" priority="10">
      <formula>IF(ROW(Q12)&gt;6,Q12&gt;200)</formula>
    </cfRule>
    <cfRule type="expression" dxfId="869" priority="11">
      <formula>IF(ROW(Q12)&gt;6,Q12&gt;70)</formula>
    </cfRule>
    <cfRule type="expression" dxfId="868" priority="12">
      <formula>IF(ROW(Q12)&gt;6,Q12&gt;20)</formula>
    </cfRule>
  </conditionalFormatting>
  <conditionalFormatting sqref="Q14:R14">
    <cfRule type="expression" dxfId="867" priority="5">
      <formula>IF(ROW(Q14)&gt;6,Q14&gt;400)</formula>
    </cfRule>
    <cfRule type="expression" dxfId="866" priority="6">
      <formula>IF(ROW(Q14)&gt;6,Q14&gt;200)</formula>
    </cfRule>
    <cfRule type="expression" dxfId="865" priority="7">
      <formula>IF(ROW(Q14)&gt;6,Q14&gt;70)</formula>
    </cfRule>
    <cfRule type="expression" dxfId="864" priority="8">
      <formula>IF(ROW(Q14)&gt;6,Q14&gt;20)</formula>
    </cfRule>
  </conditionalFormatting>
  <conditionalFormatting sqref="Q15:R15">
    <cfRule type="expression" dxfId="863" priority="1">
      <formula>IF(ROW(Q15)&gt;6,Q15&gt;400)</formula>
    </cfRule>
    <cfRule type="expression" dxfId="862" priority="2">
      <formula>IF(ROW(Q15)&gt;6,Q15&gt;200)</formula>
    </cfRule>
    <cfRule type="expression" dxfId="861" priority="3">
      <formula>IF(ROW(Q15)&gt;6,Q15&gt;70)</formula>
    </cfRule>
    <cfRule type="expression" dxfId="860" priority="4">
      <formula>IF(ROW(Q15)&gt;6,Q15&gt;20)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 bottom="0.3543307086614173" header="0.31496062992125984" footer="0.31496062992125984"/>
  <pageSetup paperSize="9" scale="37" fitToHeight="0" orientation="landscape" r:id="rId1"/>
  <colBreaks count="1" manualBreakCount="1">
    <brk id="18"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9"/>
  <sheetViews>
    <sheetView view="pageBreakPreview" zoomScale="60" zoomScaleNormal="80" workbookViewId="0">
      <selection activeCell="B7" sqref="B7"/>
    </sheetView>
  </sheetViews>
  <sheetFormatPr defaultColWidth="9.140625" defaultRowHeight="21" x14ac:dyDescent="0.25"/>
  <cols>
    <col min="1" max="1" width="7.42578125" style="16" customWidth="1"/>
    <col min="2" max="2" width="164.85546875" style="18" customWidth="1"/>
    <col min="3" max="3" width="77.5703125" style="18" hidden="1" customWidth="1"/>
    <col min="4" max="4" width="12.7109375" style="18" hidden="1" customWidth="1"/>
    <col min="5" max="5" width="24.140625" style="19" customWidth="1"/>
    <col min="6" max="6" width="11.5703125" style="19" customWidth="1"/>
    <col min="7" max="7" width="39.85546875" style="19" customWidth="1"/>
    <col min="8" max="8" width="29.7109375" style="19" customWidth="1"/>
    <col min="9" max="9" width="29.28515625" style="19" customWidth="1"/>
    <col min="10" max="10" width="33.57031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409.5" x14ac:dyDescent="0.25">
      <c r="A7" s="16">
        <v>1</v>
      </c>
      <c r="B7" s="17" t="s">
        <v>1501</v>
      </c>
      <c r="C7" s="18" t="s">
        <v>1502</v>
      </c>
      <c r="E7" s="19" t="s">
        <v>19</v>
      </c>
      <c r="F7" s="19" t="s">
        <v>20</v>
      </c>
      <c r="G7" s="19" t="str">
        <f>IF(F7="","",VLOOKUP(F7,[28]списки!$U$2:$V$147,2,))</f>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
      <c r="H7" s="19" t="s">
        <v>21</v>
      </c>
      <c r="I7" s="19" t="str">
        <f>IF(F7="","",VLOOKUP(Q7,[28]списки!$O$2:$P$8,2))</f>
        <v>Небольшой риск, меры не требуются</v>
      </c>
      <c r="J7" s="19" t="s">
        <v>397</v>
      </c>
      <c r="K7" s="20">
        <v>1</v>
      </c>
      <c r="L7" s="21">
        <v>1</v>
      </c>
      <c r="M7" s="20">
        <v>6</v>
      </c>
      <c r="N7" s="21">
        <v>6</v>
      </c>
      <c r="O7" s="20">
        <v>3</v>
      </c>
      <c r="P7" s="21">
        <v>3</v>
      </c>
      <c r="Q7" s="22">
        <v>18</v>
      </c>
      <c r="R7" s="23">
        <v>18</v>
      </c>
    </row>
    <row r="8" spans="1:20" ht="409.5" x14ac:dyDescent="0.25">
      <c r="A8" s="16">
        <v>2</v>
      </c>
      <c r="B8" s="17" t="s">
        <v>1501</v>
      </c>
      <c r="C8" s="18" t="s">
        <v>1502</v>
      </c>
      <c r="E8" s="19" t="s">
        <v>121</v>
      </c>
      <c r="F8" s="19" t="s">
        <v>122</v>
      </c>
      <c r="G8" s="19" t="str">
        <f>IF(F8="","",VLOOKUP(F8,[28]списки!$U$2:$V$147,2,))</f>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
      <c r="H8" s="19" t="s">
        <v>123</v>
      </c>
      <c r="I8" s="19" t="str">
        <f>IF(F8="","",VLOOKUP(Q8,[28]списки!$O$2:$P$8,2))</f>
        <v xml:space="preserve">Возможный риск, необходимо уделить внимание </v>
      </c>
      <c r="J8" s="19" t="s">
        <v>124</v>
      </c>
      <c r="K8" s="20">
        <v>1</v>
      </c>
      <c r="L8" s="21">
        <v>0.5</v>
      </c>
      <c r="M8" s="20">
        <v>6</v>
      </c>
      <c r="N8" s="21">
        <v>6</v>
      </c>
      <c r="O8" s="20">
        <v>7</v>
      </c>
      <c r="P8" s="21">
        <v>7</v>
      </c>
      <c r="Q8" s="22">
        <v>42</v>
      </c>
      <c r="R8" s="23">
        <v>21</v>
      </c>
    </row>
    <row r="9" spans="1:20" ht="409.5" x14ac:dyDescent="0.25">
      <c r="A9" s="16">
        <v>3</v>
      </c>
      <c r="B9" s="17" t="s">
        <v>1501</v>
      </c>
      <c r="C9" s="18" t="s">
        <v>1502</v>
      </c>
      <c r="E9" s="19" t="s">
        <v>133</v>
      </c>
      <c r="F9" s="19" t="s">
        <v>134</v>
      </c>
      <c r="G9" s="19" t="str">
        <f>IF(F9="","",VLOOKUP(F9,[28]списки!$U$2:$V$147,2,))</f>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
      <c r="H9" s="19" t="s">
        <v>135</v>
      </c>
      <c r="I9" s="19" t="str">
        <f>IF(F9="","",VLOOKUP(Q9,[28]списки!$O$2:$P$8,2))</f>
        <v xml:space="preserve">Возможный риск, необходимо уделить внимание </v>
      </c>
      <c r="J9" s="19" t="s">
        <v>130</v>
      </c>
      <c r="K9" s="20">
        <v>0.5</v>
      </c>
      <c r="L9" s="21">
        <v>0.2</v>
      </c>
      <c r="M9" s="20">
        <v>3</v>
      </c>
      <c r="N9" s="21">
        <v>3</v>
      </c>
      <c r="O9" s="20">
        <v>15</v>
      </c>
      <c r="P9" s="21">
        <v>15</v>
      </c>
      <c r="Q9" s="22">
        <v>22.5</v>
      </c>
      <c r="R9" s="23">
        <v>9.0000000000000018</v>
      </c>
    </row>
    <row r="10" spans="1:20" ht="409.5" x14ac:dyDescent="0.25">
      <c r="A10" s="16">
        <v>4</v>
      </c>
      <c r="B10" s="17" t="s">
        <v>1501</v>
      </c>
      <c r="C10" s="18" t="s">
        <v>1502</v>
      </c>
      <c r="E10" s="19" t="s">
        <v>171</v>
      </c>
      <c r="F10" s="19" t="s">
        <v>172</v>
      </c>
      <c r="G10" s="19" t="str">
        <f>IF(F10="","",VLOOKUP(F10,[28]списки!$U$2:$V$147,2,))</f>
        <v>Опасность воздействия пониженных температур воздуха;</v>
      </c>
      <c r="H10" s="19" t="s">
        <v>173</v>
      </c>
      <c r="I10" s="19" t="str">
        <f>IF(F10="","",VLOOKUP(Q10,[28]списки!$O$2:$P$8,2))</f>
        <v xml:space="preserve">Возможный риск, необходимо уделить внимание </v>
      </c>
      <c r="J10" s="19" t="s">
        <v>654</v>
      </c>
      <c r="K10" s="20">
        <v>3</v>
      </c>
      <c r="L10" s="21">
        <v>0.5</v>
      </c>
      <c r="M10" s="20">
        <v>3</v>
      </c>
      <c r="N10" s="21">
        <v>3</v>
      </c>
      <c r="O10" s="20">
        <v>3</v>
      </c>
      <c r="P10" s="21">
        <v>3</v>
      </c>
      <c r="Q10" s="22">
        <v>27</v>
      </c>
      <c r="R10" s="23">
        <v>4.5</v>
      </c>
    </row>
    <row r="11" spans="1:20" ht="409.5" x14ac:dyDescent="0.25">
      <c r="A11" s="16">
        <v>5</v>
      </c>
      <c r="B11" s="17" t="s">
        <v>1501</v>
      </c>
      <c r="C11" s="18" t="s">
        <v>1502</v>
      </c>
      <c r="E11" s="19" t="s">
        <v>655</v>
      </c>
      <c r="F11" s="19" t="s">
        <v>178</v>
      </c>
      <c r="G11" s="19" t="str">
        <f>IF(F11="","",VLOOKUP(F11,[28]списки!$U$2:$V$147,2,))</f>
        <v>Опасность воздействия повышенных температур воздуха;</v>
      </c>
      <c r="H11" s="19" t="s">
        <v>179</v>
      </c>
      <c r="I11" s="19" t="str">
        <f>IF(F11="","",VLOOKUP(Q11,[28]списки!$O$2:$P$8,2))</f>
        <v xml:space="preserve">Возможный риск, необходимо уделить внимание </v>
      </c>
      <c r="J11" s="19" t="s">
        <v>180</v>
      </c>
      <c r="K11" s="20">
        <v>3</v>
      </c>
      <c r="L11" s="21">
        <v>1</v>
      </c>
      <c r="M11" s="20">
        <v>3</v>
      </c>
      <c r="N11" s="21">
        <v>3</v>
      </c>
      <c r="O11" s="20">
        <v>3</v>
      </c>
      <c r="P11" s="21">
        <v>3</v>
      </c>
      <c r="Q11" s="22">
        <v>27</v>
      </c>
      <c r="R11" s="23">
        <v>9</v>
      </c>
    </row>
    <row r="12" spans="1:20" ht="409.5" x14ac:dyDescent="0.25">
      <c r="A12" s="16">
        <v>6</v>
      </c>
      <c r="B12" s="17" t="s">
        <v>1501</v>
      </c>
      <c r="C12" s="18" t="s">
        <v>1502</v>
      </c>
      <c r="E12" s="19" t="s">
        <v>181</v>
      </c>
      <c r="F12" s="19" t="s">
        <v>182</v>
      </c>
      <c r="G12" s="19" t="str">
        <f>IF(F12="","",VLOOKUP(F12,[28]списки!$U$2:$V$147,2,))</f>
        <v>Опасность воздействия влажности;</v>
      </c>
      <c r="H12" s="19" t="s">
        <v>183</v>
      </c>
      <c r="I12" s="19" t="str">
        <f>IF(F12="","",VLOOKUP(Q12,[28]списки!$O$2:$P$8,2))</f>
        <v>Небольшой риск, меры не требуются</v>
      </c>
      <c r="J12" s="19" t="s">
        <v>184</v>
      </c>
      <c r="K12" s="20">
        <v>3</v>
      </c>
      <c r="L12" s="21">
        <v>3</v>
      </c>
      <c r="M12" s="20">
        <v>6</v>
      </c>
      <c r="N12" s="21">
        <v>6</v>
      </c>
      <c r="O12" s="20">
        <v>1</v>
      </c>
      <c r="P12" s="21">
        <v>1</v>
      </c>
      <c r="Q12" s="22">
        <v>18</v>
      </c>
      <c r="R12" s="23">
        <v>18</v>
      </c>
    </row>
    <row r="13" spans="1:20" ht="409.5" x14ac:dyDescent="0.25">
      <c r="A13" s="16">
        <v>7</v>
      </c>
      <c r="B13" s="17" t="s">
        <v>1501</v>
      </c>
      <c r="C13" s="18" t="s">
        <v>1502</v>
      </c>
      <c r="E13" s="19" t="s">
        <v>464</v>
      </c>
      <c r="F13" s="19" t="s">
        <v>465</v>
      </c>
      <c r="G13" s="19" t="str">
        <f>IF(F13="","",VLOOKUP(F13,[28]списки!$U$2:$V$147,2,))</f>
        <v>Опасность воздействия скорости движения воздуха;</v>
      </c>
      <c r="H13" s="19" t="s">
        <v>466</v>
      </c>
      <c r="I13" s="19" t="str">
        <f>IF(F13="","",VLOOKUP(Q13,[28]списки!$O$2:$P$8,2))</f>
        <v xml:space="preserve">Возможный риск, необходимо уделить внимание </v>
      </c>
      <c r="J13" s="19" t="s">
        <v>467</v>
      </c>
      <c r="K13" s="20">
        <v>1</v>
      </c>
      <c r="L13" s="21">
        <v>0.5</v>
      </c>
      <c r="M13" s="20">
        <v>3</v>
      </c>
      <c r="N13" s="21">
        <v>3</v>
      </c>
      <c r="O13" s="20">
        <v>15</v>
      </c>
      <c r="P13" s="21">
        <v>15</v>
      </c>
      <c r="Q13" s="22">
        <v>45</v>
      </c>
      <c r="R13" s="23">
        <v>22.5</v>
      </c>
    </row>
    <row r="14" spans="1:20" ht="409.5" x14ac:dyDescent="0.25">
      <c r="A14" s="16">
        <v>8</v>
      </c>
      <c r="B14" s="17" t="s">
        <v>1501</v>
      </c>
      <c r="C14" s="18" t="s">
        <v>1502</v>
      </c>
      <c r="E14" s="19" t="s">
        <v>200</v>
      </c>
      <c r="F14" s="19" t="s">
        <v>201</v>
      </c>
      <c r="G14" s="19" t="str">
        <f>IF(F14="","",VLOOKUP(F14,[28]списки!$U$2:$V$147,2,))</f>
        <v>Опасность воздействия пыли на глаза;</v>
      </c>
      <c r="H14" s="19" t="s">
        <v>202</v>
      </c>
      <c r="I14" s="19" t="str">
        <f>IF(F14="","",VLOOKUP(Q14,[28]списки!$O$2:$P$8,2))</f>
        <v>Серьезный риск, требуются меры по снижению степени риска в установленные сроки</v>
      </c>
      <c r="J14" s="19" t="s">
        <v>203</v>
      </c>
      <c r="K14" s="20">
        <v>3</v>
      </c>
      <c r="L14" s="21">
        <v>0.5</v>
      </c>
      <c r="M14" s="20">
        <v>6</v>
      </c>
      <c r="N14" s="21">
        <v>6</v>
      </c>
      <c r="O14" s="20">
        <v>7</v>
      </c>
      <c r="P14" s="21">
        <v>3</v>
      </c>
      <c r="Q14" s="22">
        <v>126</v>
      </c>
      <c r="R14" s="23">
        <v>9</v>
      </c>
    </row>
    <row r="15" spans="1:20" ht="409.5" x14ac:dyDescent="0.25">
      <c r="A15" s="16">
        <v>9</v>
      </c>
      <c r="B15" s="17" t="s">
        <v>1501</v>
      </c>
      <c r="C15" s="18" t="s">
        <v>1502</v>
      </c>
      <c r="E15" s="19" t="s">
        <v>216</v>
      </c>
      <c r="F15" s="19" t="s">
        <v>217</v>
      </c>
      <c r="G15" s="19" t="str">
        <f>IF(F15="","",VLOOKUP(F15,[28]списки!$U$2:$V$147,2,))</f>
        <v>Опасность повреждения органов дыхания частицами пыли;</v>
      </c>
      <c r="H15" s="19" t="s">
        <v>218</v>
      </c>
      <c r="I15" s="19" t="str">
        <f>IF(F15="","",VLOOKUP(Q15,[28]списки!$O$2:$P$8,2))</f>
        <v xml:space="preserve">Возможный риск, необходимо уделить внимание </v>
      </c>
      <c r="J15" s="19" t="s">
        <v>219</v>
      </c>
      <c r="K15" s="20">
        <v>1</v>
      </c>
      <c r="L15" s="21">
        <v>0.5</v>
      </c>
      <c r="M15" s="20">
        <v>6</v>
      </c>
      <c r="N15" s="21">
        <v>6</v>
      </c>
      <c r="O15" s="20">
        <v>7</v>
      </c>
      <c r="P15" s="21">
        <v>7</v>
      </c>
      <c r="Q15" s="22">
        <v>42</v>
      </c>
      <c r="R15" s="23">
        <v>21</v>
      </c>
    </row>
    <row r="16" spans="1:20" ht="409.5" x14ac:dyDescent="0.25">
      <c r="A16" s="16">
        <v>10</v>
      </c>
      <c r="B16" s="17" t="s">
        <v>1501</v>
      </c>
      <c r="C16" s="18" t="s">
        <v>1502</v>
      </c>
      <c r="E16" s="19" t="s">
        <v>200</v>
      </c>
      <c r="F16" s="19" t="s">
        <v>222</v>
      </c>
      <c r="G16" s="19" t="str">
        <f>IF(F16="","",VLOOKUP(F16,[28]списки!$U$2:$V$147,2,))</f>
        <v>Опасность воздействия пыли на кожу;</v>
      </c>
      <c r="H16" s="19" t="s">
        <v>223</v>
      </c>
      <c r="I16" s="19" t="str">
        <f>IF(F16="","",VLOOKUP(Q16,[28]списки!$O$2:$P$8,2))</f>
        <v xml:space="preserve">Возможный риск, необходимо уделить внимание </v>
      </c>
      <c r="J16" s="19" t="s">
        <v>224</v>
      </c>
      <c r="K16" s="20">
        <v>0.5</v>
      </c>
      <c r="L16" s="21">
        <v>0.2</v>
      </c>
      <c r="M16" s="20">
        <v>6</v>
      </c>
      <c r="N16" s="21">
        <v>6</v>
      </c>
      <c r="O16" s="20">
        <v>7</v>
      </c>
      <c r="P16" s="21">
        <v>7</v>
      </c>
      <c r="Q16" s="22">
        <v>21</v>
      </c>
      <c r="R16" s="23">
        <v>8.4000000000000021</v>
      </c>
    </row>
    <row r="17" spans="1:18" ht="409.5" x14ac:dyDescent="0.25">
      <c r="A17" s="16">
        <v>11</v>
      </c>
      <c r="B17" s="17" t="s">
        <v>1501</v>
      </c>
      <c r="C17" s="18" t="s">
        <v>1502</v>
      </c>
      <c r="E17" s="19" t="s">
        <v>302</v>
      </c>
      <c r="F17" s="19" t="s">
        <v>489</v>
      </c>
      <c r="G17" s="19" t="str">
        <f>IF(F17="","",VLOOKUP(F17,[28]списки!$U$2:$V$147,2,))</f>
        <v>Опасность, связанная с выбросом пыли;</v>
      </c>
      <c r="H17" s="19" t="s">
        <v>490</v>
      </c>
      <c r="I17" s="19" t="str">
        <f>IF(F17="","",VLOOKUP(Q17,[28]списки!$O$2:$P$8,2))</f>
        <v xml:space="preserve">Возможный риск, необходимо уделить внимание </v>
      </c>
      <c r="J17" s="19" t="s">
        <v>491</v>
      </c>
      <c r="K17" s="20">
        <v>0.5</v>
      </c>
      <c r="L17" s="21">
        <v>0.2</v>
      </c>
      <c r="M17" s="20">
        <v>6</v>
      </c>
      <c r="N17" s="21">
        <v>6</v>
      </c>
      <c r="O17" s="20">
        <v>7</v>
      </c>
      <c r="P17" s="21">
        <v>7</v>
      </c>
      <c r="Q17" s="22">
        <v>21</v>
      </c>
      <c r="R17" s="23">
        <v>8.4000000000000021</v>
      </c>
    </row>
    <row r="18" spans="1:18" ht="409.5" x14ac:dyDescent="0.25">
      <c r="A18" s="16">
        <v>12</v>
      </c>
      <c r="B18" s="17" t="s">
        <v>1501</v>
      </c>
      <c r="C18" s="18" t="s">
        <v>1502</v>
      </c>
      <c r="E18" s="19" t="s">
        <v>227</v>
      </c>
      <c r="F18" s="19" t="s">
        <v>228</v>
      </c>
      <c r="G18" s="19" t="str">
        <f>IF(F18="","",VLOOKUP(F18,[28]списки!$U$2:$V$147,2,))</f>
        <v>Опасности воздействия воздушных взвесей вредных химических веществ;</v>
      </c>
      <c r="H18" s="19" t="s">
        <v>229</v>
      </c>
      <c r="I18" s="19" t="str">
        <f>IF(F18="","",VLOOKUP(Q18,[28]списки!$O$2:$P$8,2))</f>
        <v xml:space="preserve">Возможный риск, необходимо уделить внимание </v>
      </c>
      <c r="J18" s="19" t="s">
        <v>230</v>
      </c>
      <c r="K18" s="20">
        <v>0.5</v>
      </c>
      <c r="L18" s="21">
        <v>0.2</v>
      </c>
      <c r="M18" s="20">
        <v>6</v>
      </c>
      <c r="N18" s="21">
        <v>6</v>
      </c>
      <c r="O18" s="20">
        <v>7</v>
      </c>
      <c r="P18" s="21">
        <v>7</v>
      </c>
      <c r="Q18" s="22">
        <v>21</v>
      </c>
      <c r="R18" s="23">
        <v>8.4000000000000021</v>
      </c>
    </row>
    <row r="19" spans="1:18" ht="409.5" x14ac:dyDescent="0.25">
      <c r="A19" s="16">
        <v>13</v>
      </c>
      <c r="B19" s="17" t="s">
        <v>1501</v>
      </c>
      <c r="C19" s="18" t="s">
        <v>1502</v>
      </c>
      <c r="E19" s="19" t="s">
        <v>231</v>
      </c>
      <c r="F19" s="19" t="s">
        <v>232</v>
      </c>
      <c r="G19" s="19" t="str">
        <f>IF(F19="","",VLOOKUP(F19,[28]списки!$U$2:$V$147,2,))</f>
        <v>Опасность воздействия на органы дыхания воздушных взвесей, содержащих смазочные масла;</v>
      </c>
      <c r="H19" s="19" t="s">
        <v>233</v>
      </c>
      <c r="I19" s="19" t="str">
        <f>IF(F19="","",VLOOKUP(Q19,[28]списки!$O$2:$P$8,2))</f>
        <v xml:space="preserve">Возможный риск, необходимо уделить внимание </v>
      </c>
      <c r="J19" s="19" t="s">
        <v>234</v>
      </c>
      <c r="K19" s="20">
        <v>0.5</v>
      </c>
      <c r="L19" s="21">
        <v>0.2</v>
      </c>
      <c r="M19" s="20">
        <v>6</v>
      </c>
      <c r="N19" s="21">
        <v>6</v>
      </c>
      <c r="O19" s="20">
        <v>7</v>
      </c>
      <c r="P19" s="21">
        <v>7</v>
      </c>
      <c r="Q19" s="22">
        <v>21</v>
      </c>
      <c r="R19" s="23">
        <v>8.4000000000000021</v>
      </c>
    </row>
    <row r="20" spans="1:18" ht="409.5" x14ac:dyDescent="0.25">
      <c r="A20" s="16">
        <v>14</v>
      </c>
      <c r="B20" s="17" t="s">
        <v>1501</v>
      </c>
      <c r="C20" s="18" t="s">
        <v>1502</v>
      </c>
      <c r="E20" s="19" t="s">
        <v>231</v>
      </c>
      <c r="F20" s="19" t="s">
        <v>232</v>
      </c>
      <c r="G20" s="19" t="str">
        <f>IF(F20="","",VLOOKUP(F20,[28]списки!$U$2:$V$147,2,))</f>
        <v>Опасность воздействия на органы дыхания воздушных взвесей, содержащих смазочные масла;</v>
      </c>
      <c r="H20" s="19" t="s">
        <v>233</v>
      </c>
      <c r="I20" s="19" t="str">
        <f>IF(F20="","",VLOOKUP(Q20,[28]списки!$O$2:$P$8,2))</f>
        <v xml:space="preserve">Возможный риск, необходимо уделить внимание </v>
      </c>
      <c r="J20" s="19" t="s">
        <v>234</v>
      </c>
      <c r="K20" s="20">
        <v>0.5</v>
      </c>
      <c r="L20" s="21">
        <v>0.2</v>
      </c>
      <c r="M20" s="20">
        <v>6</v>
      </c>
      <c r="N20" s="21">
        <v>6</v>
      </c>
      <c r="O20" s="20">
        <v>7</v>
      </c>
      <c r="P20" s="21">
        <v>7</v>
      </c>
      <c r="Q20" s="22">
        <v>21</v>
      </c>
      <c r="R20" s="23">
        <v>8.4000000000000021</v>
      </c>
    </row>
    <row r="21" spans="1:18" ht="409.5" x14ac:dyDescent="0.25">
      <c r="A21" s="16">
        <v>15</v>
      </c>
      <c r="B21" s="17" t="s">
        <v>1501</v>
      </c>
      <c r="C21" s="18" t="s">
        <v>1502</v>
      </c>
      <c r="E21" s="19" t="s">
        <v>237</v>
      </c>
      <c r="F21" s="19" t="s">
        <v>238</v>
      </c>
      <c r="G21" s="19" t="str">
        <f>IF(F21="","",VLOOKUP(F21,[28]списки!$U$2:$V$147,2,))</f>
        <v>Опасность воздействия на органы дыхания воздушных смесей, содержащих чистящие и обезжиривающие вещества;</v>
      </c>
      <c r="H21" s="19" t="s">
        <v>239</v>
      </c>
      <c r="I21" s="19" t="str">
        <f>IF(F21="","",VLOOKUP(Q21,[28]списки!$O$2:$P$8,2))</f>
        <v xml:space="preserve">Возможный риск, необходимо уделить внимание </v>
      </c>
      <c r="J21" s="19" t="s">
        <v>234</v>
      </c>
      <c r="K21" s="20">
        <v>0.5</v>
      </c>
      <c r="L21" s="21">
        <v>0.2</v>
      </c>
      <c r="M21" s="20">
        <v>6</v>
      </c>
      <c r="N21" s="21">
        <v>6</v>
      </c>
      <c r="O21" s="20">
        <v>7</v>
      </c>
      <c r="P21" s="21">
        <v>7</v>
      </c>
      <c r="Q21" s="22">
        <v>21</v>
      </c>
      <c r="R21" s="23">
        <v>8.4000000000000021</v>
      </c>
    </row>
    <row r="22" spans="1:18" ht="409.5" x14ac:dyDescent="0.25">
      <c r="A22" s="16">
        <v>16</v>
      </c>
      <c r="B22" s="17" t="s">
        <v>1501</v>
      </c>
      <c r="C22" s="18" t="s">
        <v>1502</v>
      </c>
      <c r="E22" s="19" t="s">
        <v>240</v>
      </c>
      <c r="F22" s="19" t="s">
        <v>241</v>
      </c>
      <c r="G22" s="19" t="str">
        <f>IF(F22="","",VLOOKUP(F22,[28]списки!$U$2:$V$147,2,))</f>
        <v>Опасность из-за воздействия микроорганизмов-продуцентов, препаратов, содержащих живые клетки и споры микроорганизмов;</v>
      </c>
      <c r="H22" s="19" t="s">
        <v>242</v>
      </c>
      <c r="I22" s="19" t="str">
        <f>IF(F22="","",VLOOKUP(Q22,[28]списки!$O$2:$P$8,2))</f>
        <v>Небольшой риск, меры не требуются</v>
      </c>
      <c r="J22" s="19" t="s">
        <v>243</v>
      </c>
      <c r="K22" s="20">
        <v>0.5</v>
      </c>
      <c r="L22" s="21">
        <v>0.5</v>
      </c>
      <c r="M22" s="20">
        <v>6</v>
      </c>
      <c r="N22" s="21">
        <v>6</v>
      </c>
      <c r="O22" s="20">
        <v>3</v>
      </c>
      <c r="P22" s="21">
        <v>3</v>
      </c>
      <c r="Q22" s="22">
        <v>9</v>
      </c>
      <c r="R22" s="23">
        <v>9</v>
      </c>
    </row>
    <row r="23" spans="1:18" ht="409.5" x14ac:dyDescent="0.25">
      <c r="A23" s="16">
        <v>17</v>
      </c>
      <c r="B23" s="17" t="s">
        <v>1501</v>
      </c>
      <c r="C23" s="18" t="s">
        <v>1502</v>
      </c>
      <c r="E23" s="19" t="s">
        <v>261</v>
      </c>
      <c r="F23" s="19" t="s">
        <v>262</v>
      </c>
      <c r="G23" s="19" t="str">
        <f>IF(F23="","",VLOOKUP(F23,[28]списки!$U$2:$V$147,2,))</f>
        <v>Опасность, связанная с рабочей позой;</v>
      </c>
      <c r="H23" s="19" t="s">
        <v>263</v>
      </c>
      <c r="I23" s="19" t="str">
        <f>IF(F23="","",VLOOKUP(Q23,[28]списки!$O$2:$P$8,2))</f>
        <v xml:space="preserve">Возможный риск, необходимо уделить внимание </v>
      </c>
      <c r="J23" s="19" t="s">
        <v>264</v>
      </c>
      <c r="K23" s="20">
        <v>0.5</v>
      </c>
      <c r="L23" s="21">
        <v>0.2</v>
      </c>
      <c r="M23" s="20">
        <v>6</v>
      </c>
      <c r="N23" s="21">
        <v>6</v>
      </c>
      <c r="O23" s="20">
        <v>7</v>
      </c>
      <c r="P23" s="21">
        <v>7</v>
      </c>
      <c r="Q23" s="22">
        <v>21</v>
      </c>
      <c r="R23" s="23">
        <v>8.4000000000000021</v>
      </c>
    </row>
    <row r="24" spans="1:18" ht="409.5" x14ac:dyDescent="0.25">
      <c r="A24" s="16">
        <v>18</v>
      </c>
      <c r="B24" s="17" t="s">
        <v>1501</v>
      </c>
      <c r="C24" s="18" t="s">
        <v>1502</v>
      </c>
      <c r="E24" s="19" t="s">
        <v>515</v>
      </c>
      <c r="F24" s="19" t="s">
        <v>516</v>
      </c>
      <c r="G24" s="19" t="str">
        <f>IF(F24="","",VLOOKUP(F24,[28]списки!$U$2:$V$147,2,))</f>
        <v>Опасность психических нагрузок, стрессов;</v>
      </c>
      <c r="H24" s="19" t="s">
        <v>517</v>
      </c>
      <c r="I24" s="19" t="str">
        <f>IF(F24="","",VLOOKUP(Q24,[28]списки!$O$2:$P$8,2))</f>
        <v>Небольшой риск, меры не требуются</v>
      </c>
      <c r="J24" s="19" t="s">
        <v>243</v>
      </c>
      <c r="K24" s="20">
        <v>0.5</v>
      </c>
      <c r="L24" s="21">
        <v>0.5</v>
      </c>
      <c r="M24" s="20">
        <v>6</v>
      </c>
      <c r="N24" s="21">
        <v>6</v>
      </c>
      <c r="O24" s="20">
        <v>3</v>
      </c>
      <c r="P24" s="21">
        <v>3</v>
      </c>
      <c r="Q24" s="22">
        <v>9</v>
      </c>
      <c r="R24" s="23">
        <v>9</v>
      </c>
    </row>
    <row r="25" spans="1:18" ht="409.5" x14ac:dyDescent="0.25">
      <c r="A25" s="16">
        <v>19</v>
      </c>
      <c r="B25" s="17" t="s">
        <v>1501</v>
      </c>
      <c r="C25" s="18" t="s">
        <v>1502</v>
      </c>
      <c r="E25" s="19" t="s">
        <v>273</v>
      </c>
      <c r="F25" s="19" t="s">
        <v>274</v>
      </c>
      <c r="G25" s="19" t="str">
        <f>IF(F25="","",VLOOKUP(F25,[28]списки!$U$2:$V$147,2,))</f>
        <v>Опасность перенапряжения зрительного анализатора;</v>
      </c>
      <c r="H25" s="19" t="s">
        <v>275</v>
      </c>
      <c r="I25" s="19" t="str">
        <f>IF(F25="","",VLOOKUP(Q25,[28]списки!$O$2:$P$8,2))</f>
        <v>Небольшой риск, меры не требуются</v>
      </c>
      <c r="J25" s="19" t="s">
        <v>243</v>
      </c>
      <c r="K25" s="20">
        <v>0.5</v>
      </c>
      <c r="L25" s="21">
        <v>0.5</v>
      </c>
      <c r="M25" s="20">
        <v>6</v>
      </c>
      <c r="N25" s="21">
        <v>6</v>
      </c>
      <c r="O25" s="20">
        <v>3</v>
      </c>
      <c r="P25" s="21">
        <v>3</v>
      </c>
      <c r="Q25" s="22">
        <v>9</v>
      </c>
      <c r="R25" s="23">
        <v>9</v>
      </c>
    </row>
    <row r="26" spans="1:18" ht="409.5" x14ac:dyDescent="0.25">
      <c r="A26" s="16">
        <v>20</v>
      </c>
      <c r="B26" s="17" t="s">
        <v>1501</v>
      </c>
      <c r="C26" s="18" t="s">
        <v>1502</v>
      </c>
      <c r="E26" s="19" t="s">
        <v>287</v>
      </c>
      <c r="F26" s="19" t="s">
        <v>288</v>
      </c>
      <c r="G26" s="19" t="str">
        <f>IF(F26="","",VLOOKUP(F26,[28]списки!$U$2:$V$147,2,))</f>
        <v>Опасность недостаточной освещенности в рабочей зоне;</v>
      </c>
      <c r="H26" s="19" t="s">
        <v>289</v>
      </c>
      <c r="I26" s="19" t="str">
        <f>IF(F26="","",VLOOKUP(Q26,[28]списки!$O$2:$P$8,2))</f>
        <v xml:space="preserve">Возможный риск, необходимо уделить внимание </v>
      </c>
      <c r="J26" s="19" t="s">
        <v>290</v>
      </c>
      <c r="K26" s="20">
        <v>0.5</v>
      </c>
      <c r="L26" s="21">
        <v>0.2</v>
      </c>
      <c r="M26" s="20">
        <v>6</v>
      </c>
      <c r="N26" s="21">
        <v>6</v>
      </c>
      <c r="O26" s="20">
        <v>7</v>
      </c>
      <c r="P26" s="21">
        <v>7</v>
      </c>
      <c r="Q26" s="22">
        <v>21</v>
      </c>
      <c r="R26" s="23">
        <v>8.4000000000000021</v>
      </c>
    </row>
    <row r="27" spans="1:18" ht="409.5" x14ac:dyDescent="0.25">
      <c r="A27" s="16">
        <v>21</v>
      </c>
      <c r="B27" s="17" t="s">
        <v>1501</v>
      </c>
      <c r="C27" s="18" t="s">
        <v>1502</v>
      </c>
      <c r="E27" s="19" t="s">
        <v>293</v>
      </c>
      <c r="F27" s="19" t="s">
        <v>294</v>
      </c>
      <c r="G27" s="19" t="str">
        <f>IF(F27="","",VLOOKUP(F27,[28]списки!$U$2:$V$147,2,))</f>
        <v>Опасность повышенной яркости света;</v>
      </c>
      <c r="H27" s="19" t="s">
        <v>295</v>
      </c>
      <c r="I27" s="19" t="str">
        <f>IF(F27="","",VLOOKUP(Q27,[28]списки!$O$2:$P$8,2))</f>
        <v xml:space="preserve">Возможный риск, необходимо уделить внимание </v>
      </c>
      <c r="J27" s="19" t="s">
        <v>296</v>
      </c>
      <c r="K27" s="20">
        <v>0.5</v>
      </c>
      <c r="L27" s="21">
        <v>0.2</v>
      </c>
      <c r="M27" s="20">
        <v>6</v>
      </c>
      <c r="N27" s="21">
        <v>6</v>
      </c>
      <c r="O27" s="20">
        <v>7</v>
      </c>
      <c r="P27" s="21">
        <v>7</v>
      </c>
      <c r="Q27" s="22">
        <v>21</v>
      </c>
      <c r="R27" s="23">
        <v>8.4000000000000021</v>
      </c>
    </row>
    <row r="28" spans="1:18" ht="409.5" x14ac:dyDescent="0.25">
      <c r="A28" s="16">
        <v>22</v>
      </c>
      <c r="B28" s="17" t="s">
        <v>1501</v>
      </c>
      <c r="C28" s="18" t="s">
        <v>1502</v>
      </c>
      <c r="E28" s="19" t="s">
        <v>532</v>
      </c>
      <c r="F28" s="19" t="s">
        <v>533</v>
      </c>
      <c r="G28" s="19" t="str">
        <f>IF(F28="","",VLOOKUP(F28,[28]списки!$U$2:$V$147,2,))</f>
        <v>Опасность укуса;</v>
      </c>
      <c r="H28" s="19" t="s">
        <v>534</v>
      </c>
      <c r="I28" s="19" t="str">
        <f>IF(F28="","",VLOOKUP(Q28,[28]списки!$O$2:$P$8,2))</f>
        <v>Серьезный риск, требуются меры по снижению степени риска в установленные сроки</v>
      </c>
      <c r="J28" s="19" t="s">
        <v>535</v>
      </c>
      <c r="K28" s="20">
        <v>3</v>
      </c>
      <c r="L28" s="21">
        <v>0.5</v>
      </c>
      <c r="M28" s="20">
        <v>6</v>
      </c>
      <c r="N28" s="21">
        <v>6</v>
      </c>
      <c r="O28" s="20">
        <v>7</v>
      </c>
      <c r="P28" s="21">
        <v>7</v>
      </c>
      <c r="Q28" s="22">
        <v>126</v>
      </c>
      <c r="R28" s="23">
        <v>21</v>
      </c>
    </row>
    <row r="29" spans="1:18" ht="409.5" x14ac:dyDescent="0.25">
      <c r="A29" s="16">
        <v>23</v>
      </c>
      <c r="B29" s="17" t="s">
        <v>1501</v>
      </c>
      <c r="C29" s="18" t="s">
        <v>1502</v>
      </c>
      <c r="E29" s="19" t="s">
        <v>319</v>
      </c>
      <c r="F29" s="19" t="s">
        <v>320</v>
      </c>
      <c r="G29" s="19" t="str">
        <f>IF(F29="","",VLOOKUP(F29,[28]списки!$U$2:$V$147,2,))</f>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
      <c r="H29" s="19" t="s">
        <v>321</v>
      </c>
      <c r="I29" s="19" t="str">
        <f>IF(F29="","",VLOOKUP(Q29,[28]списки!$O$2:$P$8,2))</f>
        <v xml:space="preserve">Возможный риск, необходимо уделить внимание </v>
      </c>
      <c r="J29" s="19" t="s">
        <v>322</v>
      </c>
      <c r="K29" s="20">
        <v>1</v>
      </c>
      <c r="L29" s="21">
        <v>1</v>
      </c>
      <c r="M29" s="20">
        <v>6</v>
      </c>
      <c r="N29" s="21">
        <v>6</v>
      </c>
      <c r="O29" s="20">
        <v>7</v>
      </c>
      <c r="P29" s="21">
        <v>3</v>
      </c>
      <c r="Q29" s="22">
        <v>42</v>
      </c>
      <c r="R29" s="23">
        <v>18</v>
      </c>
    </row>
    <row r="30" spans="1:18" ht="409.5" x14ac:dyDescent="0.25">
      <c r="A30" s="16">
        <v>24</v>
      </c>
      <c r="B30" s="17" t="s">
        <v>1501</v>
      </c>
      <c r="C30" s="18" t="s">
        <v>1502</v>
      </c>
      <c r="E30" s="19" t="s">
        <v>662</v>
      </c>
      <c r="F30" s="19" t="s">
        <v>663</v>
      </c>
      <c r="G30" s="19" t="str">
        <f>IF(F30="","",VLOOKUP(F30,[28]списки!$U$2:$V$147,2,))</f>
        <v xml:space="preserve"> Опасность воздействия повышенной температуры окружающей среды;</v>
      </c>
      <c r="H30" s="19" t="s">
        <v>665</v>
      </c>
      <c r="I30" s="19" t="str">
        <f>IF(F30="","",VLOOKUP(Q30,[28]списки!$O$2:$P$8,2))</f>
        <v xml:space="preserve">Возможный риск, необходимо уделить внимание </v>
      </c>
      <c r="J30" s="19" t="s">
        <v>666</v>
      </c>
      <c r="K30" s="20">
        <v>0.5</v>
      </c>
      <c r="L30" s="21">
        <v>0.2</v>
      </c>
      <c r="M30" s="20">
        <v>6</v>
      </c>
      <c r="N30" s="21">
        <v>6</v>
      </c>
      <c r="O30" s="20">
        <v>7</v>
      </c>
      <c r="P30" s="21">
        <v>7</v>
      </c>
      <c r="Q30" s="22">
        <v>21</v>
      </c>
      <c r="R30" s="23">
        <v>8.4000000000000021</v>
      </c>
    </row>
    <row r="31" spans="1:18" ht="409.5" x14ac:dyDescent="0.25">
      <c r="A31" s="16">
        <v>25</v>
      </c>
      <c r="B31" s="17" t="s">
        <v>1501</v>
      </c>
      <c r="C31" s="18" t="s">
        <v>1502</v>
      </c>
      <c r="E31" s="19" t="s">
        <v>871</v>
      </c>
      <c r="F31" s="19" t="s">
        <v>872</v>
      </c>
      <c r="G31" s="19" t="str">
        <f>IF(F31="","",VLOOKUP(F31,[28]списки!$U$2:$V$147,2,))</f>
        <v>Опасность воздействия осколков частей разрушившихся зданий, сооружений, строений;</v>
      </c>
      <c r="H31" s="19" t="s">
        <v>874</v>
      </c>
      <c r="I31" s="19" t="str">
        <f>IF(F31="","",VLOOKUP(Q31,[28]списки!$O$2:$P$8,2))</f>
        <v>Высокий риск, требуются неотложные меры, усовершенствования</v>
      </c>
      <c r="J31" s="19" t="s">
        <v>330</v>
      </c>
      <c r="K31" s="20">
        <v>3</v>
      </c>
      <c r="L31" s="21">
        <v>1</v>
      </c>
      <c r="M31" s="20">
        <v>6</v>
      </c>
      <c r="N31" s="21">
        <v>6</v>
      </c>
      <c r="O31" s="20">
        <v>15</v>
      </c>
      <c r="P31" s="21">
        <v>7</v>
      </c>
      <c r="Q31" s="22">
        <v>270</v>
      </c>
      <c r="R31" s="23">
        <v>42</v>
      </c>
    </row>
    <row r="32" spans="1:18" ht="409.5" x14ac:dyDescent="0.25">
      <c r="A32" s="16">
        <v>26</v>
      </c>
      <c r="B32" s="17" t="s">
        <v>1501</v>
      </c>
      <c r="C32" s="18" t="s">
        <v>1502</v>
      </c>
      <c r="E32" s="19" t="s">
        <v>346</v>
      </c>
      <c r="F32" s="19" t="s">
        <v>347</v>
      </c>
      <c r="G32" s="19" t="str">
        <f>IF(F32="","",VLOOKUP(F32,[28]списки!$U$2:$V$147,2,))</f>
        <v>Опасность обрушения наземных конструкций;</v>
      </c>
      <c r="H32" s="19" t="s">
        <v>348</v>
      </c>
      <c r="I32" s="19" t="str">
        <f>IF(F32="","",VLOOKUP(Q32,[28]списки!$O$2:$P$8,2))</f>
        <v>Серьезный риск, требуются меры по снижению степени риска в установленные сроки</v>
      </c>
      <c r="J32" s="19" t="s">
        <v>349</v>
      </c>
      <c r="K32" s="20">
        <v>0.5</v>
      </c>
      <c r="L32" s="21">
        <v>0.1</v>
      </c>
      <c r="M32" s="20">
        <v>6</v>
      </c>
      <c r="N32" s="21">
        <v>6</v>
      </c>
      <c r="O32" s="20">
        <v>40</v>
      </c>
      <c r="P32" s="21">
        <v>40</v>
      </c>
      <c r="Q32" s="22">
        <v>120</v>
      </c>
      <c r="R32" s="23">
        <v>24.000000000000004</v>
      </c>
    </row>
    <row r="33" spans="1:18" ht="409.5" x14ac:dyDescent="0.25">
      <c r="A33" s="16">
        <v>27</v>
      </c>
      <c r="B33" s="17" t="s">
        <v>1501</v>
      </c>
      <c r="C33" s="18" t="s">
        <v>1502</v>
      </c>
      <c r="E33" s="19" t="s">
        <v>352</v>
      </c>
      <c r="F33" s="19" t="s">
        <v>353</v>
      </c>
      <c r="G33" s="19" t="str">
        <f>IF(F33="","",VLOOKUP(F33,[28]списки!$U$2:$V$147,2,))</f>
        <v>Опасность наезда на человека;</v>
      </c>
      <c r="H33" s="19" t="s">
        <v>354</v>
      </c>
      <c r="I33" s="19" t="str">
        <f>IF(F33="","",VLOOKUP(Q33,[28]списки!$O$2:$P$8,2))</f>
        <v>Серьезный риск, требуются меры по снижению степени риска в установленные сроки</v>
      </c>
      <c r="J33" s="19" t="s">
        <v>355</v>
      </c>
      <c r="K33" s="20">
        <v>1</v>
      </c>
      <c r="L33" s="21">
        <v>0.2</v>
      </c>
      <c r="M33" s="20">
        <v>6</v>
      </c>
      <c r="N33" s="21">
        <v>6</v>
      </c>
      <c r="O33" s="20">
        <v>15</v>
      </c>
      <c r="P33" s="21">
        <v>15</v>
      </c>
      <c r="Q33" s="22">
        <v>90</v>
      </c>
      <c r="R33" s="23">
        <v>18.000000000000004</v>
      </c>
    </row>
    <row r="34" spans="1:18" ht="409.5" x14ac:dyDescent="0.25">
      <c r="A34" s="16">
        <v>28</v>
      </c>
      <c r="B34" s="17" t="s">
        <v>1501</v>
      </c>
      <c r="C34" s="18" t="s">
        <v>1502</v>
      </c>
      <c r="E34" s="19" t="s">
        <v>352</v>
      </c>
      <c r="F34" s="19" t="s">
        <v>358</v>
      </c>
      <c r="G34" s="19" t="str">
        <f>IF(F34="","",VLOOKUP(F34,[28]списки!$U$2:$V$147,2,))</f>
        <v>Опасность падения с транспортного средства;</v>
      </c>
      <c r="H34" s="19" t="s">
        <v>359</v>
      </c>
      <c r="I34" s="19" t="str">
        <f>IF(F34="","",VLOOKUP(Q34,[28]списки!$O$2:$P$8,2))</f>
        <v xml:space="preserve">Возможный риск, необходимо уделить внимание </v>
      </c>
      <c r="J34" s="19" t="s">
        <v>360</v>
      </c>
      <c r="K34" s="20">
        <v>0.5</v>
      </c>
      <c r="L34" s="21">
        <v>0.2</v>
      </c>
      <c r="M34" s="20">
        <v>6</v>
      </c>
      <c r="N34" s="21">
        <v>6</v>
      </c>
      <c r="O34" s="20">
        <v>15</v>
      </c>
      <c r="P34" s="21">
        <v>15</v>
      </c>
      <c r="Q34" s="22">
        <v>45</v>
      </c>
      <c r="R34" s="23">
        <v>18.000000000000004</v>
      </c>
    </row>
    <row r="35" spans="1:18" ht="409.5" x14ac:dyDescent="0.25">
      <c r="A35" s="16">
        <v>29</v>
      </c>
      <c r="B35" s="17" t="s">
        <v>1501</v>
      </c>
      <c r="C35" s="18" t="s">
        <v>1502</v>
      </c>
      <c r="E35" s="19" t="s">
        <v>352</v>
      </c>
      <c r="F35" s="19" t="s">
        <v>569</v>
      </c>
      <c r="G35" s="19" t="str">
        <f>IF(F35="","",VLOOKUP(F35,[28]списки!$U$2:$V$147,2,))</f>
        <v>Опасность раздавливания человека, находящегося между двумя сближающимися транспортными средствами;</v>
      </c>
      <c r="H35" s="19" t="s">
        <v>570</v>
      </c>
      <c r="I35" s="19" t="str">
        <f>IF(F35="","",VLOOKUP(Q35,[28]списки!$O$2:$P$8,2))</f>
        <v>Серьезный риск, требуются меры по снижению степени риска в установленные сроки</v>
      </c>
      <c r="J35" s="19" t="s">
        <v>355</v>
      </c>
      <c r="K35" s="20">
        <v>1</v>
      </c>
      <c r="L35" s="21">
        <v>0.2</v>
      </c>
      <c r="M35" s="20">
        <v>6</v>
      </c>
      <c r="N35" s="21">
        <v>6</v>
      </c>
      <c r="O35" s="20">
        <v>15</v>
      </c>
      <c r="P35" s="21">
        <v>15</v>
      </c>
      <c r="Q35" s="22">
        <v>90</v>
      </c>
      <c r="R35" s="23">
        <v>18.000000000000004</v>
      </c>
    </row>
    <row r="36" spans="1:18" ht="409.5" x14ac:dyDescent="0.25">
      <c r="A36" s="16">
        <v>30</v>
      </c>
      <c r="B36" s="17" t="s">
        <v>1501</v>
      </c>
      <c r="C36" s="18" t="s">
        <v>1502</v>
      </c>
      <c r="E36" s="19" t="s">
        <v>363</v>
      </c>
      <c r="F36" s="19" t="s">
        <v>364</v>
      </c>
      <c r="G36" s="19" t="str">
        <f>IF(F36="","",VLOOKUP(F36,[28]списки!$U$2:$V$147,2,))</f>
        <v>Опасность опрокидывания транспортного средства при нарушении способов установки и строповки грузов;</v>
      </c>
      <c r="H36" s="19" t="s">
        <v>365</v>
      </c>
      <c r="I36" s="19" t="str">
        <f>IF(F36="","",VLOOKUP(Q36,[28]списки!$O$2:$P$8,2))</f>
        <v xml:space="preserve">Возможный риск, необходимо уделить внимание </v>
      </c>
      <c r="J36" s="19" t="s">
        <v>366</v>
      </c>
      <c r="K36" s="20">
        <v>0.5</v>
      </c>
      <c r="L36" s="21">
        <v>0.2</v>
      </c>
      <c r="M36" s="20">
        <v>6</v>
      </c>
      <c r="N36" s="21">
        <v>6</v>
      </c>
      <c r="O36" s="20">
        <v>15</v>
      </c>
      <c r="P36" s="21">
        <v>15</v>
      </c>
      <c r="Q36" s="22">
        <v>45</v>
      </c>
      <c r="R36" s="23">
        <v>18.000000000000004</v>
      </c>
    </row>
    <row r="37" spans="1:18" ht="409.5" x14ac:dyDescent="0.25">
      <c r="A37" s="16">
        <v>31</v>
      </c>
      <c r="B37" s="17" t="s">
        <v>1501</v>
      </c>
      <c r="C37" s="18" t="s">
        <v>1502</v>
      </c>
      <c r="E37" s="19" t="s">
        <v>367</v>
      </c>
      <c r="F37" s="19" t="s">
        <v>368</v>
      </c>
      <c r="G37" s="19" t="str">
        <f>IF(F37="","",VLOOKUP(F37,[28]списки!$U$2:$V$147,2,))</f>
        <v>Опасность от груза, перемещающегося во время движения транспортного средства, из-за несоблюдения правил его укладки и крепления;</v>
      </c>
      <c r="H37" s="19" t="s">
        <v>369</v>
      </c>
      <c r="I37" s="19" t="str">
        <f>IF(F37="","",VLOOKUP(Q37,[28]списки!$O$2:$P$8,2))</f>
        <v>Серьезный риск, требуются меры по снижению степени риска в установленные сроки</v>
      </c>
      <c r="J37" s="19" t="s">
        <v>370</v>
      </c>
      <c r="K37" s="20">
        <v>1</v>
      </c>
      <c r="L37" s="21">
        <v>0.2</v>
      </c>
      <c r="M37" s="20">
        <v>6</v>
      </c>
      <c r="N37" s="21">
        <v>6</v>
      </c>
      <c r="O37" s="20">
        <v>15</v>
      </c>
      <c r="P37" s="21">
        <v>15</v>
      </c>
      <c r="Q37" s="22">
        <v>90</v>
      </c>
      <c r="R37" s="23">
        <v>18.000000000000004</v>
      </c>
    </row>
    <row r="38" spans="1:18" ht="409.5" x14ac:dyDescent="0.25">
      <c r="A38" s="16">
        <v>32</v>
      </c>
      <c r="B38" s="17" t="s">
        <v>1501</v>
      </c>
      <c r="C38" s="18" t="s">
        <v>1502</v>
      </c>
      <c r="E38" s="19" t="s">
        <v>352</v>
      </c>
      <c r="F38" s="19" t="s">
        <v>575</v>
      </c>
      <c r="G38" s="19" t="str">
        <f>IF(F38="","",VLOOKUP(F38,[28]списки!$U$2:$V$147,2,))</f>
        <v>Опасность травмирования в результате дорожно-транспортного происшествия;</v>
      </c>
      <c r="H38" s="19" t="s">
        <v>576</v>
      </c>
      <c r="I38" s="19" t="str">
        <f>IF(F38="","",VLOOKUP(Q38,[28]списки!$O$2:$P$8,2))</f>
        <v>Серьезный риск, требуются меры по снижению степени риска в установленные сроки</v>
      </c>
      <c r="J38" s="19" t="s">
        <v>355</v>
      </c>
      <c r="K38" s="20">
        <v>1</v>
      </c>
      <c r="L38" s="21">
        <v>0.2</v>
      </c>
      <c r="M38" s="20">
        <v>6</v>
      </c>
      <c r="N38" s="21">
        <v>6</v>
      </c>
      <c r="O38" s="20">
        <v>15</v>
      </c>
      <c r="P38" s="21">
        <v>15</v>
      </c>
      <c r="Q38" s="22">
        <v>90</v>
      </c>
      <c r="R38" s="23">
        <v>18.000000000000004</v>
      </c>
    </row>
    <row r="39" spans="1:18" ht="409.5" x14ac:dyDescent="0.25">
      <c r="A39" s="16">
        <v>33</v>
      </c>
      <c r="B39" s="17" t="s">
        <v>1501</v>
      </c>
      <c r="C39" s="18" t="s">
        <v>1502</v>
      </c>
      <c r="E39" s="19" t="s">
        <v>352</v>
      </c>
      <c r="F39" s="19" t="s">
        <v>371</v>
      </c>
      <c r="G39" s="19" t="str">
        <f>IF(F39="","",VLOOKUP(F39,[28]списки!$U$2:$V$147,2,))</f>
        <v>Опасность опрокидывания транспортного средства при проведении работ;</v>
      </c>
      <c r="H39" s="19" t="s">
        <v>372</v>
      </c>
      <c r="I39" s="19" t="str">
        <f>IF(F39="","",VLOOKUP(Q39,[28]списки!$O$2:$P$8,2))</f>
        <v xml:space="preserve">Возможный риск, необходимо уделить внимание </v>
      </c>
      <c r="J39" s="19" t="s">
        <v>366</v>
      </c>
      <c r="K39" s="20">
        <v>0.5</v>
      </c>
      <c r="L39" s="21">
        <v>0.2</v>
      </c>
      <c r="M39" s="20">
        <v>6</v>
      </c>
      <c r="N39" s="21">
        <v>6</v>
      </c>
      <c r="O39" s="20">
        <v>15</v>
      </c>
      <c r="P39" s="21">
        <v>15</v>
      </c>
      <c r="Q39" s="22">
        <v>45</v>
      </c>
      <c r="R39" s="23">
        <v>18.000000000000004</v>
      </c>
    </row>
    <row r="40" spans="1:18" ht="273" x14ac:dyDescent="0.25">
      <c r="A40" s="16">
        <v>34</v>
      </c>
      <c r="B40" s="17" t="s">
        <v>1503</v>
      </c>
      <c r="C40" s="18" t="s">
        <v>1504</v>
      </c>
      <c r="E40" s="19" t="s">
        <v>165</v>
      </c>
      <c r="F40" s="19" t="s">
        <v>166</v>
      </c>
      <c r="G40" s="19" t="str">
        <f>IF(F40="","",VLOOKUP(F40,[28]списки!$U$2:$V$147,2,))</f>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
      <c r="H40" s="19" t="s">
        <v>167</v>
      </c>
      <c r="I40" s="19" t="str">
        <f>IF(F40="","",VLOOKUP(Q40,[28]списки!$O$2:$P$8,2))</f>
        <v xml:space="preserve">Возможный риск, необходимо уделить внимание </v>
      </c>
      <c r="J40" s="19" t="s">
        <v>168</v>
      </c>
      <c r="K40" s="20">
        <v>3</v>
      </c>
      <c r="L40" s="21">
        <v>1</v>
      </c>
      <c r="M40" s="20">
        <v>3</v>
      </c>
      <c r="N40" s="21">
        <v>3</v>
      </c>
      <c r="O40" s="20">
        <v>3</v>
      </c>
      <c r="P40" s="21">
        <v>3</v>
      </c>
      <c r="Q40" s="22">
        <v>27</v>
      </c>
      <c r="R40" s="23">
        <v>9</v>
      </c>
    </row>
    <row r="41" spans="1:18" ht="294" x14ac:dyDescent="0.25">
      <c r="A41" s="16">
        <v>35</v>
      </c>
      <c r="B41" s="17" t="s">
        <v>1505</v>
      </c>
      <c r="C41" s="18" t="s">
        <v>1506</v>
      </c>
      <c r="E41" s="19" t="s">
        <v>187</v>
      </c>
      <c r="F41" s="19" t="s">
        <v>188</v>
      </c>
      <c r="G41" s="19" t="str">
        <f>IF(F41="","",VLOOKUP(F41,[28]списки!$U$2:$V$147,2,))</f>
        <v>Опасность недостатка кислорода в замкнутых технологических емкостях;</v>
      </c>
      <c r="H41" s="19" t="s">
        <v>189</v>
      </c>
      <c r="I41" s="19" t="str">
        <f>IF(F41="","",VLOOKUP(Q41,[28]списки!$O$2:$P$8,2))</f>
        <v>Высокий риск, требуются неотложные меры, усовершенствования</v>
      </c>
      <c r="J41" s="19" t="s">
        <v>190</v>
      </c>
      <c r="K41" s="20">
        <v>3</v>
      </c>
      <c r="L41" s="21">
        <v>0.5</v>
      </c>
      <c r="M41" s="20">
        <v>6</v>
      </c>
      <c r="N41" s="21">
        <v>6</v>
      </c>
      <c r="O41" s="20">
        <v>15</v>
      </c>
      <c r="P41" s="21">
        <v>15</v>
      </c>
      <c r="Q41" s="22">
        <v>270</v>
      </c>
      <c r="R41" s="23">
        <v>45</v>
      </c>
    </row>
    <row r="42" spans="1:18" ht="294" x14ac:dyDescent="0.25">
      <c r="A42" s="16">
        <v>36</v>
      </c>
      <c r="B42" s="17" t="s">
        <v>1505</v>
      </c>
      <c r="C42" s="18" t="s">
        <v>1506</v>
      </c>
      <c r="E42" s="19" t="s">
        <v>187</v>
      </c>
      <c r="F42" s="19" t="s">
        <v>468</v>
      </c>
      <c r="G42" s="19" t="str">
        <f>IF(F42="","",VLOOKUP(F42,[28]списки!$U$2:$V$147,2,))</f>
        <v>Опасность недостатка кислорода из-за вытеснения его другими газами или жидкостями;</v>
      </c>
      <c r="H42" s="19" t="s">
        <v>469</v>
      </c>
      <c r="I42" s="19" t="str">
        <f>IF(F42="","",VLOOKUP(Q42,[28]списки!$O$2:$P$8,2))</f>
        <v>Высокий риск, требуются неотложные меры, усовершенствования</v>
      </c>
      <c r="J42" s="19" t="s">
        <v>190</v>
      </c>
      <c r="K42" s="20">
        <v>3</v>
      </c>
      <c r="L42" s="21">
        <v>0.5</v>
      </c>
      <c r="M42" s="20">
        <v>6</v>
      </c>
      <c r="N42" s="21">
        <v>6</v>
      </c>
      <c r="O42" s="20">
        <v>15</v>
      </c>
      <c r="P42" s="21">
        <v>15</v>
      </c>
      <c r="Q42" s="22">
        <v>270</v>
      </c>
      <c r="R42" s="23">
        <v>45</v>
      </c>
    </row>
    <row r="43" spans="1:18" ht="357" x14ac:dyDescent="0.25">
      <c r="A43" s="16">
        <v>37</v>
      </c>
      <c r="B43" s="17" t="s">
        <v>1507</v>
      </c>
      <c r="C43" s="18" t="s">
        <v>1508</v>
      </c>
      <c r="E43" s="19" t="s">
        <v>103</v>
      </c>
      <c r="F43" s="19" t="s">
        <v>104</v>
      </c>
      <c r="G43" s="19" t="str">
        <f>IF(F43="","",VLOOKUP(F43,[28]списки!$U$2:$V$147,2,))</f>
        <v xml:space="preserve"> Опасность падения груза;</v>
      </c>
      <c r="H43" s="19" t="s">
        <v>105</v>
      </c>
      <c r="I43" s="19" t="str">
        <f>IF(F43="","",VLOOKUP(Q43,[28]списки!$O$2:$P$8,2))</f>
        <v xml:space="preserve">Возможный риск, необходимо уделить внимание </v>
      </c>
      <c r="J43" s="19" t="s">
        <v>106</v>
      </c>
      <c r="K43" s="20">
        <v>0.5</v>
      </c>
      <c r="L43" s="21">
        <v>0.2</v>
      </c>
      <c r="M43" s="20">
        <v>6</v>
      </c>
      <c r="N43" s="21">
        <v>6</v>
      </c>
      <c r="O43" s="20">
        <v>15</v>
      </c>
      <c r="P43" s="21">
        <v>15</v>
      </c>
      <c r="Q43" s="22">
        <v>45</v>
      </c>
      <c r="R43" s="23">
        <v>18.000000000000004</v>
      </c>
    </row>
    <row r="44" spans="1:18" ht="315" x14ac:dyDescent="0.25">
      <c r="A44" s="16">
        <v>38</v>
      </c>
      <c r="B44" s="17" t="s">
        <v>1509</v>
      </c>
      <c r="C44" s="18" t="s">
        <v>1510</v>
      </c>
      <c r="E44" s="19" t="s">
        <v>103</v>
      </c>
      <c r="F44" s="19" t="s">
        <v>246</v>
      </c>
      <c r="G44" s="19" t="str">
        <f>IF(F44="","",VLOOKUP(F44,[28]списки!$U$2:$V$147,2,))</f>
        <v>Опасность, связанная с перемещением груза вручную;</v>
      </c>
      <c r="H44" s="19" t="s">
        <v>247</v>
      </c>
      <c r="I44" s="19" t="str">
        <f>IF(F44="","",VLOOKUP(Q44,[28]списки!$O$2:$P$8,2))</f>
        <v xml:space="preserve">Возможный риск, необходимо уделить внимание </v>
      </c>
      <c r="J44" s="19" t="s">
        <v>248</v>
      </c>
      <c r="K44" s="20">
        <v>1</v>
      </c>
      <c r="L44" s="21">
        <v>0.5</v>
      </c>
      <c r="M44" s="20">
        <v>6</v>
      </c>
      <c r="N44" s="21">
        <v>6</v>
      </c>
      <c r="O44" s="20">
        <v>7</v>
      </c>
      <c r="P44" s="21">
        <v>3</v>
      </c>
      <c r="Q44" s="22">
        <v>42</v>
      </c>
      <c r="R44" s="23">
        <v>9</v>
      </c>
    </row>
    <row r="45" spans="1:18" ht="210" x14ac:dyDescent="0.25">
      <c r="A45" s="16">
        <v>39</v>
      </c>
      <c r="B45" s="17" t="s">
        <v>1511</v>
      </c>
      <c r="C45" s="18" t="s">
        <v>1512</v>
      </c>
      <c r="E45" s="19" t="s">
        <v>25</v>
      </c>
      <c r="F45" s="19" t="s">
        <v>26</v>
      </c>
      <c r="G45" s="19" t="str">
        <f>IF(F45="","",VLOOKUP(F45,[28]списки!$U$2:$V$147,2,))</f>
        <v>Опасность падения с высоты, в том числе из-за отсутствия ограждения, из-за обрыва троса, в котлован, в шахту при подъеме или спуске при нештатной ситуации;</v>
      </c>
      <c r="H45" s="19" t="s">
        <v>27</v>
      </c>
      <c r="I45" s="19" t="str">
        <f>IF(F45="","",VLOOKUP(Q45,[28]списки!$O$2:$P$8,2))</f>
        <v xml:space="preserve">Возможный риск, необходимо уделить внимание </v>
      </c>
      <c r="J45" s="19" t="s">
        <v>28</v>
      </c>
      <c r="K45" s="20">
        <v>0.5</v>
      </c>
      <c r="L45" s="21">
        <v>0.2</v>
      </c>
      <c r="M45" s="20">
        <v>6</v>
      </c>
      <c r="N45" s="21">
        <v>6</v>
      </c>
      <c r="O45" s="20">
        <v>15</v>
      </c>
      <c r="P45" s="21">
        <v>15</v>
      </c>
      <c r="Q45" s="22">
        <v>45</v>
      </c>
      <c r="R45" s="23">
        <v>18.000000000000004</v>
      </c>
    </row>
    <row r="46" spans="1:18" ht="409.5" x14ac:dyDescent="0.25">
      <c r="A46" s="16">
        <v>40</v>
      </c>
      <c r="B46" s="17" t="s">
        <v>1513</v>
      </c>
      <c r="C46" s="18" t="s">
        <v>1514</v>
      </c>
      <c r="E46" s="19" t="s">
        <v>267</v>
      </c>
      <c r="F46" s="19" t="s">
        <v>268</v>
      </c>
      <c r="G46" s="19" t="str">
        <f>IF(F46="","",VLOOKUP(F46,[28]списки!$U$2:$V$147,2,))</f>
        <v>Опасность повреждения мембранной перепонки уха, связанная с воздействием шума высокой интенсивности;</v>
      </c>
      <c r="H46" s="19" t="s">
        <v>269</v>
      </c>
      <c r="I46" s="19" t="str">
        <f>IF(F46="","",VLOOKUP(Q46,[28]списки!$O$2:$P$8,2))</f>
        <v xml:space="preserve">Возможный риск, необходимо уделить внимание </v>
      </c>
      <c r="J46" s="19" t="s">
        <v>270</v>
      </c>
      <c r="K46" s="20">
        <v>1</v>
      </c>
      <c r="L46" s="21">
        <v>0.5</v>
      </c>
      <c r="M46" s="20">
        <v>6</v>
      </c>
      <c r="N46" s="21">
        <v>6</v>
      </c>
      <c r="O46" s="20">
        <v>7</v>
      </c>
      <c r="P46" s="21">
        <v>7</v>
      </c>
      <c r="Q46" s="22">
        <v>42</v>
      </c>
      <c r="R46" s="23">
        <v>21</v>
      </c>
    </row>
    <row r="47" spans="1:18" ht="409.5" x14ac:dyDescent="0.25">
      <c r="A47" s="16">
        <v>41</v>
      </c>
      <c r="B47" s="17" t="s">
        <v>1513</v>
      </c>
      <c r="C47" s="18" t="s">
        <v>1514</v>
      </c>
      <c r="E47" s="19" t="s">
        <v>278</v>
      </c>
      <c r="F47" s="19" t="s">
        <v>279</v>
      </c>
      <c r="G47" s="19" t="str">
        <f>IF(F47="","",VLOOKUP(F47,[28]списки!$U$2:$V$147,2,))</f>
        <v>Опасность, связанная с возможностью не услышать звуковой сигнал об опасности;</v>
      </c>
      <c r="H47" s="19" t="s">
        <v>280</v>
      </c>
      <c r="I47" s="19" t="str">
        <f>IF(F47="","",VLOOKUP(Q47,[28]списки!$O$2:$P$8,2))</f>
        <v>Небольшой риск, меры не требуются</v>
      </c>
      <c r="J47" s="19" t="s">
        <v>243</v>
      </c>
      <c r="K47" s="20">
        <v>0.5</v>
      </c>
      <c r="L47" s="21">
        <v>0.52</v>
      </c>
      <c r="M47" s="20">
        <v>6</v>
      </c>
      <c r="N47" s="21">
        <v>6</v>
      </c>
      <c r="O47" s="20">
        <v>3</v>
      </c>
      <c r="P47" s="21">
        <v>3</v>
      </c>
      <c r="Q47" s="22">
        <v>9</v>
      </c>
      <c r="R47" s="23">
        <v>9.36</v>
      </c>
    </row>
    <row r="48" spans="1:18" ht="378" x14ac:dyDescent="0.25">
      <c r="A48" s="16">
        <v>42</v>
      </c>
      <c r="B48" s="17" t="s">
        <v>1515</v>
      </c>
      <c r="C48" s="18" t="s">
        <v>1516</v>
      </c>
      <c r="E48" s="19" t="s">
        <v>42</v>
      </c>
      <c r="F48" s="19" t="s">
        <v>43</v>
      </c>
      <c r="G48" s="19" t="str">
        <f>IF(F48="","",VLOOKUP(F48,[28]списки!$U$2:$V$147,2,))</f>
        <v>Опасность удара;</v>
      </c>
      <c r="H48" s="19" t="s">
        <v>44</v>
      </c>
      <c r="I48" s="19" t="str">
        <f>IF(F48="","",VLOOKUP(Q48,[28]списки!$O$2:$P$8,2))</f>
        <v xml:space="preserve">Возможный риск, необходимо уделить внимание </v>
      </c>
      <c r="J48" s="19" t="s">
        <v>45</v>
      </c>
      <c r="K48" s="20">
        <v>1</v>
      </c>
      <c r="L48" s="21">
        <v>0.5</v>
      </c>
      <c r="M48" s="20">
        <v>6</v>
      </c>
      <c r="N48" s="21">
        <v>6</v>
      </c>
      <c r="O48" s="20">
        <v>7</v>
      </c>
      <c r="P48" s="21">
        <v>7</v>
      </c>
      <c r="Q48" s="22">
        <v>42</v>
      </c>
      <c r="R48" s="23">
        <v>21</v>
      </c>
    </row>
    <row r="49" spans="1:18" ht="273" x14ac:dyDescent="0.25">
      <c r="A49" s="16">
        <v>43</v>
      </c>
      <c r="B49" s="17" t="s">
        <v>1517</v>
      </c>
      <c r="C49" s="18" t="s">
        <v>1518</v>
      </c>
      <c r="E49" s="19" t="s">
        <v>48</v>
      </c>
      <c r="F49" s="19" t="s">
        <v>49</v>
      </c>
      <c r="G49" s="19" t="str">
        <f>IF(F49="","",VLOOKUP(F49,[28]списки!$U$2:$V$147,2,))</f>
        <v>Опасность быть уколотым или проткнутым в результате воздействия движущихся колющих частей механизмов, машин;</v>
      </c>
      <c r="H49" s="19" t="s">
        <v>50</v>
      </c>
      <c r="I49" s="19" t="str">
        <f>IF(F49="","",VLOOKUP(Q49,[28]списки!$O$2:$P$8,2))</f>
        <v xml:space="preserve">Возможный риск, необходимо уделить внимание </v>
      </c>
      <c r="J49" s="19" t="s">
        <v>51</v>
      </c>
      <c r="K49" s="20">
        <v>1</v>
      </c>
      <c r="L49" s="21">
        <v>0.5</v>
      </c>
      <c r="M49" s="20">
        <v>6</v>
      </c>
      <c r="N49" s="21">
        <v>6</v>
      </c>
      <c r="O49" s="20">
        <v>7</v>
      </c>
      <c r="P49" s="21">
        <v>7</v>
      </c>
      <c r="Q49" s="22">
        <v>42</v>
      </c>
      <c r="R49" s="23">
        <v>21</v>
      </c>
    </row>
    <row r="50" spans="1:18" ht="273" x14ac:dyDescent="0.25">
      <c r="A50" s="16">
        <v>44</v>
      </c>
      <c r="B50" s="17" t="s">
        <v>1519</v>
      </c>
      <c r="C50" s="18" t="s">
        <v>1520</v>
      </c>
      <c r="E50" s="19" t="s">
        <v>60</v>
      </c>
      <c r="F50" s="19" t="s">
        <v>61</v>
      </c>
      <c r="G50" s="19" t="str">
        <f>IF(F50="","",VLOOKUP(F50,[28]списки!$U$2:$V$147,2,))</f>
        <v>Опасность затягивания или попадания в ловушку;</v>
      </c>
      <c r="H50" s="19" t="s">
        <v>62</v>
      </c>
      <c r="I50" s="19" t="str">
        <f>IF(F50="","",VLOOKUP(Q50,[28]списки!$O$2:$P$8,2))</f>
        <v xml:space="preserve">Возможный риск, необходимо уделить внимание </v>
      </c>
      <c r="J50" s="19" t="s">
        <v>51</v>
      </c>
      <c r="K50" s="20">
        <v>0.5</v>
      </c>
      <c r="L50" s="21">
        <v>0.2</v>
      </c>
      <c r="M50" s="20">
        <v>6</v>
      </c>
      <c r="N50" s="21">
        <v>6</v>
      </c>
      <c r="O50" s="20">
        <v>15</v>
      </c>
      <c r="P50" s="21">
        <v>15</v>
      </c>
      <c r="Q50" s="22">
        <v>45</v>
      </c>
      <c r="R50" s="23">
        <v>18.000000000000004</v>
      </c>
    </row>
    <row r="51" spans="1:18" ht="273" x14ac:dyDescent="0.25">
      <c r="A51" s="16">
        <v>45</v>
      </c>
      <c r="B51" s="17" t="s">
        <v>1519</v>
      </c>
      <c r="C51" s="18" t="s">
        <v>1520</v>
      </c>
      <c r="E51" s="19" t="s">
        <v>65</v>
      </c>
      <c r="F51" s="19" t="s">
        <v>66</v>
      </c>
      <c r="G51" s="19" t="str">
        <f>IF(F51="","",VLOOKUP(F51,[28]списки!$U$2:$V$147,2,))</f>
        <v>Опасность затягивания в подвижные части машин и механизмов;</v>
      </c>
      <c r="H51" s="19" t="s">
        <v>67</v>
      </c>
      <c r="I51" s="19" t="str">
        <f>IF(F51="","",VLOOKUP(Q51,[28]списки!$O$2:$P$8,2))</f>
        <v xml:space="preserve">Возможный риск, необходимо уделить внимание </v>
      </c>
      <c r="J51" s="19" t="s">
        <v>51</v>
      </c>
      <c r="K51" s="20">
        <v>0.5</v>
      </c>
      <c r="L51" s="21">
        <v>0.2</v>
      </c>
      <c r="M51" s="20">
        <v>6</v>
      </c>
      <c r="N51" s="21">
        <v>6</v>
      </c>
      <c r="O51" s="20">
        <v>15</v>
      </c>
      <c r="P51" s="21">
        <v>15</v>
      </c>
      <c r="Q51" s="22">
        <v>45</v>
      </c>
      <c r="R51" s="23">
        <v>18.000000000000004</v>
      </c>
    </row>
    <row r="52" spans="1:18" ht="231" x14ac:dyDescent="0.25">
      <c r="A52" s="16">
        <v>46</v>
      </c>
      <c r="B52" s="17" t="s">
        <v>1521</v>
      </c>
      <c r="C52" s="18" t="s">
        <v>1522</v>
      </c>
      <c r="E52" s="19" t="s">
        <v>91</v>
      </c>
      <c r="F52" s="19" t="s">
        <v>92</v>
      </c>
      <c r="G52" s="19" t="str">
        <f>IF(F52="","",VLOOKUP(F52,[28]списки!$U$2:$V$147,2,))</f>
        <v>Опасность травмирования от трения или абразивного воздействия при соприкосновении;</v>
      </c>
      <c r="H52" s="19" t="s">
        <v>93</v>
      </c>
      <c r="I52" s="19" t="str">
        <f>IF(F52="","",VLOOKUP(Q52,[28]списки!$O$2:$P$8,2))</f>
        <v xml:space="preserve">Возможный риск, необходимо уделить внимание </v>
      </c>
      <c r="J52" s="19" t="s">
        <v>94</v>
      </c>
      <c r="K52" s="20">
        <v>3</v>
      </c>
      <c r="L52" s="21">
        <v>1</v>
      </c>
      <c r="M52" s="20">
        <v>6</v>
      </c>
      <c r="N52" s="21">
        <v>6</v>
      </c>
      <c r="O52" s="20">
        <v>3</v>
      </c>
      <c r="P52" s="21">
        <v>3</v>
      </c>
      <c r="Q52" s="22">
        <v>54</v>
      </c>
      <c r="R52" s="23">
        <v>18</v>
      </c>
    </row>
    <row r="53" spans="1:18" ht="336" x14ac:dyDescent="0.25">
      <c r="A53" s="16">
        <v>47</v>
      </c>
      <c r="B53" s="17" t="s">
        <v>1523</v>
      </c>
      <c r="C53" s="18" t="s">
        <v>1524</v>
      </c>
      <c r="E53" s="19" t="s">
        <v>81</v>
      </c>
      <c r="F53" s="19" t="s">
        <v>82</v>
      </c>
      <c r="G53" s="19" t="str">
        <f>IF(F53="","",VLOOKUP(F53,[28]списки!$U$2:$V$147,2,))</f>
        <v>Опасность воздействия газа под давлением при выбросе (прорыве);</v>
      </c>
      <c r="H53" s="19" t="s">
        <v>83</v>
      </c>
      <c r="I53" s="19" t="str">
        <f>IF(F53="","",VLOOKUP(Q53,[28]списки!$O$2:$P$8,2))</f>
        <v xml:space="preserve">Возможный риск, необходимо уделить внимание </v>
      </c>
      <c r="J53" s="19" t="s">
        <v>78</v>
      </c>
      <c r="K53" s="20">
        <v>0.2</v>
      </c>
      <c r="L53" s="21">
        <v>0.1</v>
      </c>
      <c r="M53" s="20">
        <v>6</v>
      </c>
      <c r="N53" s="21">
        <v>6</v>
      </c>
      <c r="O53" s="20">
        <v>40</v>
      </c>
      <c r="P53" s="21">
        <v>40</v>
      </c>
      <c r="Q53" s="22">
        <v>48.000000000000007</v>
      </c>
      <c r="R53" s="23">
        <v>24.000000000000004</v>
      </c>
    </row>
    <row r="54" spans="1:18" ht="210" x14ac:dyDescent="0.25">
      <c r="A54" s="16">
        <v>48</v>
      </c>
      <c r="B54" s="17" t="s">
        <v>1525</v>
      </c>
      <c r="C54" s="18" t="s">
        <v>1526</v>
      </c>
      <c r="E54" s="19" t="s">
        <v>25</v>
      </c>
      <c r="F54" s="19" t="s">
        <v>26</v>
      </c>
      <c r="G54" s="19" t="str">
        <f>IF(F54="","",VLOOKUP(F54,[28]списки!$U$2:$V$147,2,))</f>
        <v>Опасность падения с высоты, в том числе из-за отсутствия ограждения, из-за обрыва троса, в котлован, в шахту при подъеме или спуске при нештатной ситуации;</v>
      </c>
      <c r="H54" s="19" t="s">
        <v>27</v>
      </c>
      <c r="I54" s="19" t="str">
        <f>IF(F54="","",VLOOKUP(Q54,[28]списки!$O$2:$P$8,2))</f>
        <v xml:space="preserve">Возможный риск, необходимо уделить внимание </v>
      </c>
      <c r="J54" s="19" t="s">
        <v>28</v>
      </c>
      <c r="K54" s="20">
        <v>0.5</v>
      </c>
      <c r="L54" s="21">
        <v>0.2</v>
      </c>
      <c r="M54" s="20">
        <v>6</v>
      </c>
      <c r="N54" s="21">
        <v>6</v>
      </c>
      <c r="O54" s="20">
        <v>15</v>
      </c>
      <c r="P54" s="21">
        <v>15</v>
      </c>
      <c r="Q54" s="22">
        <v>45</v>
      </c>
      <c r="R54" s="23">
        <v>18.000000000000004</v>
      </c>
    </row>
    <row r="55" spans="1:18" ht="210" x14ac:dyDescent="0.25">
      <c r="A55" s="16">
        <v>49</v>
      </c>
      <c r="B55" s="17" t="s">
        <v>1525</v>
      </c>
      <c r="C55" s="18" t="s">
        <v>1526</v>
      </c>
      <c r="E55" s="19" t="s">
        <v>37</v>
      </c>
      <c r="F55" s="19" t="s">
        <v>38</v>
      </c>
      <c r="G55" s="19" t="str">
        <f>IF(F55="","",VLOOKUP(F55,[28]списки!$U$2:$V$147,2,))</f>
        <v>Опасность падения из-за внезапного появления на пути следования большого перепада высот;</v>
      </c>
      <c r="H55" s="19" t="s">
        <v>39</v>
      </c>
      <c r="I55" s="19" t="str">
        <f>IF(F55="","",VLOOKUP(Q55,[28]списки!$O$2:$P$8,2))</f>
        <v xml:space="preserve">Возможный риск, необходимо уделить внимание </v>
      </c>
      <c r="J55" s="19" t="s">
        <v>28</v>
      </c>
      <c r="K55" s="20">
        <v>0.5</v>
      </c>
      <c r="L55" s="21">
        <v>0.2</v>
      </c>
      <c r="M55" s="20">
        <v>6</v>
      </c>
      <c r="N55" s="21">
        <v>6</v>
      </c>
      <c r="O55" s="20">
        <v>15</v>
      </c>
      <c r="P55" s="21">
        <v>15</v>
      </c>
      <c r="Q55" s="22">
        <v>45</v>
      </c>
      <c r="R55" s="23">
        <v>18.000000000000004</v>
      </c>
    </row>
    <row r="56" spans="1:18" ht="294" x14ac:dyDescent="0.25">
      <c r="A56" s="16">
        <v>50</v>
      </c>
      <c r="B56" s="17" t="s">
        <v>1527</v>
      </c>
      <c r="C56" s="18" t="s">
        <v>1528</v>
      </c>
      <c r="E56" s="19" t="s">
        <v>54</v>
      </c>
      <c r="F56" s="19" t="s">
        <v>55</v>
      </c>
      <c r="G56" s="19" t="str">
        <f>IF(F56="","",VLOOKUP(F56,[28]списки!$U$2:$V$147,2,))</f>
        <v>Опасность запутаться, в том числе в растянутых по полу сварочных проводах, тросах, нитях;</v>
      </c>
      <c r="H56" s="19" t="s">
        <v>56</v>
      </c>
      <c r="I56" s="19" t="str">
        <f>IF(F56="","",VLOOKUP(Q56,[28]списки!$O$2:$P$8,2))</f>
        <v xml:space="preserve">Возможный риск, необходимо уделить внимание </v>
      </c>
      <c r="J56" s="19" t="s">
        <v>57</v>
      </c>
      <c r="K56" s="20">
        <v>1</v>
      </c>
      <c r="L56" s="21">
        <v>0.5</v>
      </c>
      <c r="M56" s="20">
        <v>6</v>
      </c>
      <c r="N56" s="21">
        <v>6</v>
      </c>
      <c r="O56" s="20">
        <v>7</v>
      </c>
      <c r="P56" s="21">
        <v>7</v>
      </c>
      <c r="Q56" s="22">
        <v>42</v>
      </c>
      <c r="R56" s="23">
        <v>21</v>
      </c>
    </row>
    <row r="57" spans="1:18" ht="231" x14ac:dyDescent="0.25">
      <c r="A57" s="16">
        <v>51</v>
      </c>
      <c r="B57" s="17" t="s">
        <v>1525</v>
      </c>
      <c r="C57" s="18" t="s">
        <v>1526</v>
      </c>
      <c r="E57" s="19" t="s">
        <v>611</v>
      </c>
      <c r="F57" s="19" t="s">
        <v>612</v>
      </c>
      <c r="G57" s="19" t="str">
        <f>IF(F57="","",VLOOKUP(F57,[28]списки!$U$2:$V$147,2,))</f>
        <v>Опасность натыкания на неподвижную колющую поверхность (острие);</v>
      </c>
      <c r="H57" s="19" t="s">
        <v>614</v>
      </c>
      <c r="I57" s="19" t="str">
        <f>IF(F57="","",VLOOKUP(Q57,[28]списки!$O$2:$P$8,2))</f>
        <v xml:space="preserve">Возможный риск, необходимо уделить внимание </v>
      </c>
      <c r="J57" s="19" t="s">
        <v>615</v>
      </c>
      <c r="K57" s="20">
        <v>0.5</v>
      </c>
      <c r="L57" s="21">
        <v>0.2</v>
      </c>
      <c r="M57" s="20">
        <v>6</v>
      </c>
      <c r="N57" s="21">
        <v>6</v>
      </c>
      <c r="O57" s="20">
        <v>7</v>
      </c>
      <c r="P57" s="21">
        <v>7</v>
      </c>
      <c r="Q57" s="22">
        <v>21</v>
      </c>
      <c r="R57" s="23">
        <v>8.4000000000000021</v>
      </c>
    </row>
    <row r="58" spans="1:18" ht="357" x14ac:dyDescent="0.25">
      <c r="A58" s="16">
        <v>52</v>
      </c>
      <c r="B58" s="17" t="s">
        <v>1525</v>
      </c>
      <c r="C58" s="18" t="s">
        <v>1526</v>
      </c>
      <c r="E58" s="19" t="s">
        <v>65</v>
      </c>
      <c r="F58" s="19" t="s">
        <v>70</v>
      </c>
      <c r="G58" s="19" t="str">
        <f>IF(F58="","",VLOOKUP(F58,[28]списки!$U$2:$V$147,2,))</f>
        <v>Опасность наматывания волос, частей одежды, средств индивидуальной защиты;</v>
      </c>
      <c r="H58" s="19" t="s">
        <v>71</v>
      </c>
      <c r="I58" s="19" t="str">
        <f>IF(F58="","",VLOOKUP(Q58,[28]списки!$O$2:$P$8,2))</f>
        <v xml:space="preserve">Возможный риск, необходимо уделить внимание </v>
      </c>
      <c r="J58" s="19" t="s">
        <v>72</v>
      </c>
      <c r="K58" s="20">
        <v>0.5</v>
      </c>
      <c r="L58" s="21">
        <v>0.2</v>
      </c>
      <c r="M58" s="20">
        <v>6</v>
      </c>
      <c r="N58" s="21">
        <v>6</v>
      </c>
      <c r="O58" s="20">
        <v>15</v>
      </c>
      <c r="P58" s="21">
        <v>15</v>
      </c>
      <c r="Q58" s="22">
        <v>45</v>
      </c>
      <c r="R58" s="23">
        <v>18.000000000000004</v>
      </c>
    </row>
    <row r="59" spans="1:18" ht="273" x14ac:dyDescent="0.25">
      <c r="A59" s="16">
        <v>53</v>
      </c>
      <c r="B59" s="17" t="s">
        <v>1525</v>
      </c>
      <c r="C59" s="18" t="s">
        <v>1526</v>
      </c>
      <c r="E59" s="19" t="s">
        <v>75</v>
      </c>
      <c r="F59" s="19" t="s">
        <v>76</v>
      </c>
      <c r="G59" s="19" t="str">
        <f>IF(F59="","",VLOOKUP(F59,[28]списки!$U$2:$V$147,2,))</f>
        <v>Опасность воздействия жидкости под давлением при выбросе (прорыве);</v>
      </c>
      <c r="H59" s="19" t="s">
        <v>77</v>
      </c>
      <c r="I59" s="19" t="str">
        <f>IF(F59="","",VLOOKUP(Q59,[28]списки!$O$2:$P$8,2))</f>
        <v xml:space="preserve">Возможный риск, необходимо уделить внимание </v>
      </c>
      <c r="J59" s="19" t="s">
        <v>78</v>
      </c>
      <c r="K59" s="20">
        <v>0.5</v>
      </c>
      <c r="L59" s="21">
        <v>0.2</v>
      </c>
      <c r="M59" s="20">
        <v>6</v>
      </c>
      <c r="N59" s="21">
        <v>6</v>
      </c>
      <c r="O59" s="20">
        <v>15</v>
      </c>
      <c r="P59" s="21">
        <v>15</v>
      </c>
      <c r="Q59" s="22">
        <v>45</v>
      </c>
      <c r="R59" s="23">
        <v>18.000000000000004</v>
      </c>
    </row>
    <row r="60" spans="1:18" ht="336" x14ac:dyDescent="0.25">
      <c r="A60" s="16">
        <v>54</v>
      </c>
      <c r="B60" s="17" t="s">
        <v>1525</v>
      </c>
      <c r="C60" s="18" t="s">
        <v>1526</v>
      </c>
      <c r="E60" s="19" t="s">
        <v>81</v>
      </c>
      <c r="F60" s="19" t="s">
        <v>82</v>
      </c>
      <c r="G60" s="19" t="str">
        <f>IF(F60="","",VLOOKUP(F60,[28]списки!$U$2:$V$147,2,))</f>
        <v>Опасность воздействия газа под давлением при выбросе (прорыве);</v>
      </c>
      <c r="H60" s="19" t="s">
        <v>83</v>
      </c>
      <c r="I60" s="19" t="str">
        <f>IF(F60="","",VLOOKUP(Q60,[28]списки!$O$2:$P$8,2))</f>
        <v xml:space="preserve">Возможный риск, необходимо уделить внимание </v>
      </c>
      <c r="J60" s="19" t="s">
        <v>78</v>
      </c>
      <c r="K60" s="20">
        <v>0.2</v>
      </c>
      <c r="L60" s="21">
        <v>0.1</v>
      </c>
      <c r="M60" s="20">
        <v>6</v>
      </c>
      <c r="N60" s="21">
        <v>6</v>
      </c>
      <c r="O60" s="20">
        <v>40</v>
      </c>
      <c r="P60" s="21">
        <v>40</v>
      </c>
      <c r="Q60" s="22">
        <v>48.000000000000007</v>
      </c>
      <c r="R60" s="23">
        <v>24.000000000000004</v>
      </c>
    </row>
    <row r="61" spans="1:18" ht="252" x14ac:dyDescent="0.25">
      <c r="A61" s="16">
        <v>55</v>
      </c>
      <c r="B61" s="17" t="s">
        <v>1525</v>
      </c>
      <c r="C61" s="18" t="s">
        <v>1526</v>
      </c>
      <c r="E61" s="19" t="s">
        <v>86</v>
      </c>
      <c r="F61" s="19" t="s">
        <v>87</v>
      </c>
      <c r="G61" s="19" t="str">
        <f>IF(F61="","",VLOOKUP(F61,[28]списки!$U$2:$V$147,2,))</f>
        <v>Опасность воздействия механического упругого элемента;</v>
      </c>
      <c r="H61" s="19" t="s">
        <v>88</v>
      </c>
      <c r="I61" s="19" t="str">
        <f>IF(F61="","",VLOOKUP(Q61,[28]списки!$O$2:$P$8,2))</f>
        <v xml:space="preserve">Возможный риск, необходимо уделить внимание </v>
      </c>
      <c r="J61" s="19" t="s">
        <v>45</v>
      </c>
      <c r="K61" s="20">
        <v>1</v>
      </c>
      <c r="L61" s="21">
        <v>0.5</v>
      </c>
      <c r="M61" s="20">
        <v>6</v>
      </c>
      <c r="N61" s="21">
        <v>6</v>
      </c>
      <c r="O61" s="20">
        <v>7</v>
      </c>
      <c r="P61" s="21">
        <v>7</v>
      </c>
      <c r="Q61" s="22">
        <v>42</v>
      </c>
      <c r="R61" s="23">
        <v>21</v>
      </c>
    </row>
    <row r="62" spans="1:18" ht="231" x14ac:dyDescent="0.25">
      <c r="A62" s="16">
        <v>56</v>
      </c>
      <c r="B62" s="17" t="s">
        <v>1525</v>
      </c>
      <c r="C62" s="18" t="s">
        <v>1526</v>
      </c>
      <c r="E62" s="19" t="s">
        <v>91</v>
      </c>
      <c r="F62" s="19" t="s">
        <v>92</v>
      </c>
      <c r="G62" s="19" t="str">
        <f>IF(F62="","",VLOOKUP(F62,[28]списки!$U$2:$V$147,2,))</f>
        <v>Опасность травмирования от трения или абразивного воздействия при соприкосновении;</v>
      </c>
      <c r="H62" s="19" t="s">
        <v>93</v>
      </c>
      <c r="I62" s="19" t="str">
        <f>IF(F62="","",VLOOKUP(Q62,[28]списки!$O$2:$P$8,2))</f>
        <v xml:space="preserve">Возможный риск, необходимо уделить внимание </v>
      </c>
      <c r="J62" s="19" t="s">
        <v>94</v>
      </c>
      <c r="K62" s="20">
        <v>3</v>
      </c>
      <c r="L62" s="21">
        <v>1</v>
      </c>
      <c r="M62" s="20">
        <v>6</v>
      </c>
      <c r="N62" s="21">
        <v>6</v>
      </c>
      <c r="O62" s="20">
        <v>3</v>
      </c>
      <c r="P62" s="21">
        <v>3</v>
      </c>
      <c r="Q62" s="22">
        <v>54</v>
      </c>
      <c r="R62" s="23">
        <v>18</v>
      </c>
    </row>
    <row r="63" spans="1:18" ht="273" x14ac:dyDescent="0.25">
      <c r="A63" s="16">
        <v>57</v>
      </c>
      <c r="B63" s="17" t="s">
        <v>1525</v>
      </c>
      <c r="C63" s="18" t="s">
        <v>1526</v>
      </c>
      <c r="E63" s="19" t="s">
        <v>97</v>
      </c>
      <c r="F63" s="19" t="s">
        <v>98</v>
      </c>
      <c r="G63" s="19" t="str">
        <f>IF(F63="","",VLOOKUP(F63,[28]списки!$U$2:$V$147,2,))</f>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
      <c r="H63" s="19" t="s">
        <v>99</v>
      </c>
      <c r="I63" s="19" t="str">
        <f>IF(F63="","",VLOOKUP(Q63,[28]списки!$O$2:$P$8,2))</f>
        <v xml:space="preserve">Возможный риск, необходимо уделить внимание </v>
      </c>
      <c r="J63" s="19" t="s">
        <v>100</v>
      </c>
      <c r="K63" s="20">
        <v>0.5</v>
      </c>
      <c r="L63" s="21">
        <v>0.2</v>
      </c>
      <c r="M63" s="20">
        <v>6</v>
      </c>
      <c r="N63" s="21">
        <v>6</v>
      </c>
      <c r="O63" s="20">
        <v>15</v>
      </c>
      <c r="P63" s="21">
        <v>15</v>
      </c>
      <c r="Q63" s="22">
        <v>45</v>
      </c>
      <c r="R63" s="23">
        <v>18.000000000000004</v>
      </c>
    </row>
    <row r="64" spans="1:18" ht="210" x14ac:dyDescent="0.25">
      <c r="A64" s="16">
        <v>58</v>
      </c>
      <c r="B64" s="17" t="s">
        <v>1525</v>
      </c>
      <c r="C64" s="18" t="s">
        <v>1526</v>
      </c>
      <c r="E64" s="19" t="s">
        <v>103</v>
      </c>
      <c r="F64" s="19" t="s">
        <v>104</v>
      </c>
      <c r="G64" s="19" t="str">
        <f>IF(F64="","",VLOOKUP(F64,[28]списки!$U$2:$V$147,2,))</f>
        <v xml:space="preserve"> Опасность падения груза;</v>
      </c>
      <c r="H64" s="19" t="s">
        <v>105</v>
      </c>
      <c r="I64" s="19" t="str">
        <f>IF(F64="","",VLOOKUP(Q64,[28]списки!$O$2:$P$8,2))</f>
        <v xml:space="preserve">Возможный риск, необходимо уделить внимание </v>
      </c>
      <c r="J64" s="19" t="s">
        <v>106</v>
      </c>
      <c r="K64" s="20">
        <v>0.5</v>
      </c>
      <c r="L64" s="21">
        <v>0.2</v>
      </c>
      <c r="M64" s="20">
        <v>6</v>
      </c>
      <c r="N64" s="21">
        <v>6</v>
      </c>
      <c r="O64" s="20">
        <v>15</v>
      </c>
      <c r="P64" s="21">
        <v>15</v>
      </c>
      <c r="Q64" s="22">
        <v>45</v>
      </c>
      <c r="R64" s="23">
        <v>18.000000000000004</v>
      </c>
    </row>
    <row r="65" spans="1:18" ht="168" x14ac:dyDescent="0.25">
      <c r="A65" s="16">
        <v>59</v>
      </c>
      <c r="B65" s="17" t="s">
        <v>1525</v>
      </c>
      <c r="C65" s="18" t="s">
        <v>1526</v>
      </c>
      <c r="E65" s="19" t="s">
        <v>109</v>
      </c>
      <c r="F65" s="19" t="s">
        <v>110</v>
      </c>
      <c r="G65" s="19" t="str">
        <f>IF(F65="","",VLOOKUP(F65,[28]списки!$U$2:$V$147,2,))</f>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
      <c r="H65" s="19" t="s">
        <v>111</v>
      </c>
      <c r="I65" s="19" t="str">
        <f>IF(F65="","",VLOOKUP(Q65,[28]списки!$O$2:$P$8,2))</f>
        <v xml:space="preserve">Возможный риск, необходимо уделить внимание </v>
      </c>
      <c r="J65" s="19" t="s">
        <v>112</v>
      </c>
      <c r="K65" s="20">
        <v>3</v>
      </c>
      <c r="L65" s="21">
        <v>1</v>
      </c>
      <c r="M65" s="20">
        <v>6</v>
      </c>
      <c r="N65" s="21">
        <v>6</v>
      </c>
      <c r="O65" s="20">
        <v>3</v>
      </c>
      <c r="P65" s="21">
        <v>3</v>
      </c>
      <c r="Q65" s="22">
        <v>54</v>
      </c>
      <c r="R65" s="23">
        <v>18</v>
      </c>
    </row>
    <row r="66" spans="1:18" ht="273" x14ac:dyDescent="0.25">
      <c r="A66" s="16">
        <v>60</v>
      </c>
      <c r="B66" s="17" t="s">
        <v>1525</v>
      </c>
      <c r="C66" s="18" t="s">
        <v>1526</v>
      </c>
      <c r="E66" s="19" t="s">
        <v>426</v>
      </c>
      <c r="F66" s="19" t="s">
        <v>32</v>
      </c>
      <c r="G66" s="19" t="str">
        <f>IF(F66="","",VLOOKUP(F66,[28]списки!$U$2:$V$147,2,))</f>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
      <c r="H66" s="19" t="s">
        <v>33</v>
      </c>
      <c r="I66" s="19" t="str">
        <f>IF(F66="","",VLOOKUP(Q66,[28]списки!$O$2:$P$8,2))</f>
        <v xml:space="preserve">Возможный риск, необходимо уделить внимание </v>
      </c>
      <c r="J66" s="19" t="s">
        <v>34</v>
      </c>
      <c r="K66" s="20">
        <v>3</v>
      </c>
      <c r="L66" s="21">
        <v>1</v>
      </c>
      <c r="M66" s="20">
        <v>6</v>
      </c>
      <c r="N66" s="21">
        <v>6</v>
      </c>
      <c r="O66" s="20">
        <v>3</v>
      </c>
      <c r="P66" s="21">
        <v>3</v>
      </c>
      <c r="Q66" s="22">
        <v>54</v>
      </c>
      <c r="R66" s="23">
        <v>18</v>
      </c>
    </row>
    <row r="67" spans="1:18" ht="231" x14ac:dyDescent="0.25">
      <c r="A67" s="16">
        <v>61</v>
      </c>
      <c r="B67" s="17" t="s">
        <v>1525</v>
      </c>
      <c r="C67" s="18" t="s">
        <v>1526</v>
      </c>
      <c r="E67" s="19" t="s">
        <v>115</v>
      </c>
      <c r="F67" s="19" t="s">
        <v>116</v>
      </c>
      <c r="G67" s="19" t="str">
        <f>IF(F67="","",VLOOKUP(F67,[28]списки!$U$2:$V$147,2,))</f>
        <v>Опасность от воздействия режущих инструментов (дисковые ножи, дисковые пилы);</v>
      </c>
      <c r="H67" s="19" t="s">
        <v>117</v>
      </c>
      <c r="I67" s="19" t="str">
        <f>IF(F67="","",VLOOKUP(Q67,[28]списки!$O$2:$P$8,2))</f>
        <v>Серьезный риск, требуются меры по снижению степени риска в установленные сроки</v>
      </c>
      <c r="J67" s="19" t="s">
        <v>118</v>
      </c>
      <c r="K67" s="20">
        <v>3</v>
      </c>
      <c r="L67" s="21">
        <v>1</v>
      </c>
      <c r="M67" s="20">
        <v>6</v>
      </c>
      <c r="N67" s="21">
        <v>6</v>
      </c>
      <c r="O67" s="20">
        <v>7</v>
      </c>
      <c r="P67" s="21">
        <v>3</v>
      </c>
      <c r="Q67" s="22">
        <v>126</v>
      </c>
      <c r="R67" s="23">
        <v>18</v>
      </c>
    </row>
    <row r="68" spans="1:18" ht="210" x14ac:dyDescent="0.25">
      <c r="A68" s="16">
        <v>62</v>
      </c>
      <c r="B68" s="17" t="s">
        <v>1529</v>
      </c>
      <c r="C68" s="18" t="s">
        <v>1530</v>
      </c>
      <c r="E68" s="19" t="s">
        <v>25</v>
      </c>
      <c r="F68" s="19" t="s">
        <v>26</v>
      </c>
      <c r="G68" s="19" t="str">
        <f>IF(F68="","",VLOOKUP(F68,[28]списки!$U$2:$V$147,2,))</f>
        <v>Опасность падения с высоты, в том числе из-за отсутствия ограждения, из-за обрыва троса, в котлован, в шахту при подъеме или спуске при нештатной ситуации;</v>
      </c>
      <c r="H68" s="19" t="s">
        <v>27</v>
      </c>
      <c r="I68" s="19" t="str">
        <f>IF(F68="","",VLOOKUP(Q68,[28]списки!$O$2:$P$8,2))</f>
        <v xml:space="preserve">Возможный риск, необходимо уделить внимание </v>
      </c>
      <c r="J68" s="19" t="s">
        <v>28</v>
      </c>
      <c r="K68" s="20">
        <v>0.5</v>
      </c>
      <c r="L68" s="21">
        <v>0.2</v>
      </c>
      <c r="M68" s="20">
        <v>6</v>
      </c>
      <c r="N68" s="21">
        <v>6</v>
      </c>
      <c r="O68" s="20">
        <v>15</v>
      </c>
      <c r="P68" s="21">
        <v>15</v>
      </c>
      <c r="Q68" s="22">
        <v>45</v>
      </c>
      <c r="R68" s="23">
        <v>18.000000000000004</v>
      </c>
    </row>
    <row r="69" spans="1:18" ht="210" x14ac:dyDescent="0.25">
      <c r="A69" s="16">
        <v>63</v>
      </c>
      <c r="B69" s="17" t="s">
        <v>1529</v>
      </c>
      <c r="C69" s="18" t="s">
        <v>1530</v>
      </c>
      <c r="E69" s="19" t="s">
        <v>37</v>
      </c>
      <c r="F69" s="19" t="s">
        <v>38</v>
      </c>
      <c r="G69" s="19" t="str">
        <f>IF(F69="","",VLOOKUP(F69,[28]списки!$U$2:$V$147,2,))</f>
        <v>Опасность падения из-за внезапного появления на пути следования большого перепада высот;</v>
      </c>
      <c r="H69" s="19" t="s">
        <v>39</v>
      </c>
      <c r="I69" s="19" t="str">
        <f>IF(F69="","",VLOOKUP(Q69,[28]списки!$O$2:$P$8,2))</f>
        <v xml:space="preserve">Возможный риск, необходимо уделить внимание </v>
      </c>
      <c r="J69" s="19" t="s">
        <v>28</v>
      </c>
      <c r="K69" s="20">
        <v>0.5</v>
      </c>
      <c r="L69" s="21">
        <v>0.2</v>
      </c>
      <c r="M69" s="20">
        <v>6</v>
      </c>
      <c r="N69" s="21">
        <v>6</v>
      </c>
      <c r="O69" s="20">
        <v>15</v>
      </c>
      <c r="P69" s="21">
        <v>15</v>
      </c>
      <c r="Q69" s="22">
        <v>45</v>
      </c>
      <c r="R69" s="23">
        <v>18.000000000000004</v>
      </c>
    </row>
    <row r="70" spans="1:18" ht="147" x14ac:dyDescent="0.25">
      <c r="A70" s="16">
        <v>64</v>
      </c>
      <c r="B70" s="17" t="s">
        <v>1529</v>
      </c>
      <c r="C70" s="18" t="s">
        <v>1530</v>
      </c>
      <c r="E70" s="19" t="s">
        <v>42</v>
      </c>
      <c r="F70" s="19" t="s">
        <v>43</v>
      </c>
      <c r="G70" s="19" t="str">
        <f>IF(F70="","",VLOOKUP(F70,[28]списки!$U$2:$V$147,2,))</f>
        <v>Опасность удара;</v>
      </c>
      <c r="H70" s="19" t="s">
        <v>44</v>
      </c>
      <c r="I70" s="19" t="str">
        <f>IF(F70="","",VLOOKUP(Q70,[28]списки!$O$2:$P$8,2))</f>
        <v xml:space="preserve">Возможный риск, необходимо уделить внимание </v>
      </c>
      <c r="J70" s="19" t="s">
        <v>45</v>
      </c>
      <c r="K70" s="20">
        <v>1</v>
      </c>
      <c r="L70" s="21">
        <v>0.5</v>
      </c>
      <c r="M70" s="20">
        <v>6</v>
      </c>
      <c r="N70" s="21">
        <v>6</v>
      </c>
      <c r="O70" s="20">
        <v>7</v>
      </c>
      <c r="P70" s="21">
        <v>7</v>
      </c>
      <c r="Q70" s="22">
        <v>42</v>
      </c>
      <c r="R70" s="23">
        <v>21</v>
      </c>
    </row>
    <row r="71" spans="1:18" ht="273" x14ac:dyDescent="0.25">
      <c r="A71" s="16">
        <v>65</v>
      </c>
      <c r="B71" s="17" t="s">
        <v>1529</v>
      </c>
      <c r="C71" s="18" t="s">
        <v>1530</v>
      </c>
      <c r="E71" s="19" t="s">
        <v>48</v>
      </c>
      <c r="F71" s="19" t="s">
        <v>49</v>
      </c>
      <c r="G71" s="19" t="str">
        <f>IF(F71="","",VLOOKUP(F71,[28]списки!$U$2:$V$147,2,))</f>
        <v>Опасность быть уколотым или проткнутым в результате воздействия движущихся колющих частей механизмов, машин;</v>
      </c>
      <c r="H71" s="19" t="s">
        <v>50</v>
      </c>
      <c r="I71" s="19" t="str">
        <f>IF(F71="","",VLOOKUP(Q71,[28]списки!$O$2:$P$8,2))</f>
        <v xml:space="preserve">Возможный риск, необходимо уделить внимание </v>
      </c>
      <c r="J71" s="19" t="s">
        <v>51</v>
      </c>
      <c r="K71" s="20">
        <v>1</v>
      </c>
      <c r="L71" s="21">
        <v>0.5</v>
      </c>
      <c r="M71" s="20">
        <v>6</v>
      </c>
      <c r="N71" s="21">
        <v>6</v>
      </c>
      <c r="O71" s="20">
        <v>7</v>
      </c>
      <c r="P71" s="21">
        <v>7</v>
      </c>
      <c r="Q71" s="22">
        <v>42</v>
      </c>
      <c r="R71" s="23">
        <v>21</v>
      </c>
    </row>
    <row r="72" spans="1:18" ht="231" x14ac:dyDescent="0.25">
      <c r="A72" s="16">
        <v>66</v>
      </c>
      <c r="B72" s="17" t="s">
        <v>1529</v>
      </c>
      <c r="C72" s="18" t="s">
        <v>1530</v>
      </c>
      <c r="E72" s="19" t="s">
        <v>611</v>
      </c>
      <c r="F72" s="19" t="s">
        <v>612</v>
      </c>
      <c r="G72" s="19" t="str">
        <f>IF(F72="","",VLOOKUP(F72,[28]списки!$U$2:$V$147,2,))</f>
        <v>Опасность натыкания на неподвижную колющую поверхность (острие);</v>
      </c>
      <c r="H72" s="19" t="s">
        <v>614</v>
      </c>
      <c r="I72" s="19" t="str">
        <f>IF(F72="","",VLOOKUP(Q72,[28]списки!$O$2:$P$8,2))</f>
        <v xml:space="preserve">Возможный риск, необходимо уделить внимание </v>
      </c>
      <c r="J72" s="19" t="s">
        <v>615</v>
      </c>
      <c r="K72" s="20">
        <v>0.5</v>
      </c>
      <c r="L72" s="21">
        <v>0.2</v>
      </c>
      <c r="M72" s="20">
        <v>6</v>
      </c>
      <c r="N72" s="21">
        <v>6</v>
      </c>
      <c r="O72" s="20">
        <v>7</v>
      </c>
      <c r="P72" s="21">
        <v>7</v>
      </c>
      <c r="Q72" s="22">
        <v>21</v>
      </c>
      <c r="R72" s="23">
        <v>8.4000000000000021</v>
      </c>
    </row>
    <row r="73" spans="1:18" ht="273" x14ac:dyDescent="0.25">
      <c r="A73" s="16">
        <v>67</v>
      </c>
      <c r="B73" s="17" t="s">
        <v>1529</v>
      </c>
      <c r="C73" s="18" t="s">
        <v>1530</v>
      </c>
      <c r="E73" s="19" t="s">
        <v>54</v>
      </c>
      <c r="F73" s="19" t="s">
        <v>55</v>
      </c>
      <c r="G73" s="19" t="str">
        <f>IF(F73="","",VLOOKUP(F73,[28]списки!$U$2:$V$147,2,))</f>
        <v>Опасность запутаться, в том числе в растянутых по полу сварочных проводах, тросах, нитях;</v>
      </c>
      <c r="H73" s="19" t="s">
        <v>56</v>
      </c>
      <c r="I73" s="19" t="str">
        <f>IF(F73="","",VLOOKUP(Q73,[28]списки!$O$2:$P$8,2))</f>
        <v xml:space="preserve">Возможный риск, необходимо уделить внимание </v>
      </c>
      <c r="J73" s="19" t="s">
        <v>57</v>
      </c>
      <c r="K73" s="20">
        <v>1</v>
      </c>
      <c r="L73" s="21">
        <v>0.5</v>
      </c>
      <c r="M73" s="20">
        <v>6</v>
      </c>
      <c r="N73" s="21">
        <v>6</v>
      </c>
      <c r="O73" s="20">
        <v>7</v>
      </c>
      <c r="P73" s="21">
        <v>7</v>
      </c>
      <c r="Q73" s="22">
        <v>42</v>
      </c>
      <c r="R73" s="23">
        <v>21</v>
      </c>
    </row>
    <row r="74" spans="1:18" ht="273" x14ac:dyDescent="0.25">
      <c r="A74" s="16">
        <v>68</v>
      </c>
      <c r="B74" s="17" t="s">
        <v>1529</v>
      </c>
      <c r="C74" s="18" t="s">
        <v>1530</v>
      </c>
      <c r="E74" s="19" t="s">
        <v>60</v>
      </c>
      <c r="F74" s="19" t="s">
        <v>61</v>
      </c>
      <c r="G74" s="19" t="str">
        <f>IF(F74="","",VLOOKUP(F74,[28]списки!$U$2:$V$147,2,))</f>
        <v>Опасность затягивания или попадания в ловушку;</v>
      </c>
      <c r="H74" s="19" t="s">
        <v>62</v>
      </c>
      <c r="I74" s="19" t="str">
        <f>IF(F74="","",VLOOKUP(Q74,[28]списки!$O$2:$P$8,2))</f>
        <v xml:space="preserve">Возможный риск, необходимо уделить внимание </v>
      </c>
      <c r="J74" s="19" t="s">
        <v>51</v>
      </c>
      <c r="K74" s="20">
        <v>0.5</v>
      </c>
      <c r="L74" s="21">
        <v>0.2</v>
      </c>
      <c r="M74" s="20">
        <v>6</v>
      </c>
      <c r="N74" s="21">
        <v>6</v>
      </c>
      <c r="O74" s="20">
        <v>15</v>
      </c>
      <c r="P74" s="21">
        <v>15</v>
      </c>
      <c r="Q74" s="22">
        <v>45</v>
      </c>
      <c r="R74" s="23">
        <v>18.000000000000004</v>
      </c>
    </row>
    <row r="75" spans="1:18" ht="273" x14ac:dyDescent="0.25">
      <c r="A75" s="16">
        <v>69</v>
      </c>
      <c r="B75" s="17" t="s">
        <v>1529</v>
      </c>
      <c r="C75" s="18" t="s">
        <v>1530</v>
      </c>
      <c r="E75" s="19" t="s">
        <v>65</v>
      </c>
      <c r="F75" s="19" t="s">
        <v>66</v>
      </c>
      <c r="G75" s="19" t="str">
        <f>IF(F75="","",VLOOKUP(F75,[28]списки!$U$2:$V$147,2,))</f>
        <v>Опасность затягивания в подвижные части машин и механизмов;</v>
      </c>
      <c r="H75" s="19" t="s">
        <v>67</v>
      </c>
      <c r="I75" s="19" t="str">
        <f>IF(F75="","",VLOOKUP(Q75,[28]списки!$O$2:$P$8,2))</f>
        <v xml:space="preserve">Возможный риск, необходимо уделить внимание </v>
      </c>
      <c r="J75" s="19" t="s">
        <v>51</v>
      </c>
      <c r="K75" s="20">
        <v>0.5</v>
      </c>
      <c r="L75" s="21">
        <v>0.2</v>
      </c>
      <c r="M75" s="20">
        <v>6</v>
      </c>
      <c r="N75" s="21">
        <v>6</v>
      </c>
      <c r="O75" s="20">
        <v>15</v>
      </c>
      <c r="P75" s="21">
        <v>15</v>
      </c>
      <c r="Q75" s="22">
        <v>45</v>
      </c>
      <c r="R75" s="23">
        <v>18.000000000000004</v>
      </c>
    </row>
    <row r="76" spans="1:18" ht="315" x14ac:dyDescent="0.25">
      <c r="A76" s="16">
        <v>70</v>
      </c>
      <c r="B76" s="17" t="s">
        <v>1531</v>
      </c>
      <c r="C76" s="18" t="s">
        <v>1532</v>
      </c>
      <c r="E76" s="19" t="s">
        <v>127</v>
      </c>
      <c r="F76" s="19" t="s">
        <v>128</v>
      </c>
      <c r="G76" s="19" t="str">
        <f>IF(F76="","",VLOOKUP(F76,[28]списки!$U$2:$V$147,2,))</f>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
      <c r="H76" s="19" t="s">
        <v>129</v>
      </c>
      <c r="I76" s="19" t="str">
        <f>IF(F76="","",VLOOKUP(Q76,[28]списки!$O$2:$P$8,2))</f>
        <v xml:space="preserve">Возможный риск, необходимо уделить внимание </v>
      </c>
      <c r="J76" s="19" t="s">
        <v>130</v>
      </c>
      <c r="K76" s="20">
        <v>0.5</v>
      </c>
      <c r="L76" s="21">
        <v>0.2</v>
      </c>
      <c r="M76" s="20">
        <v>3</v>
      </c>
      <c r="N76" s="21">
        <v>3</v>
      </c>
      <c r="O76" s="20">
        <v>15</v>
      </c>
      <c r="P76" s="21">
        <v>15</v>
      </c>
      <c r="Q76" s="22">
        <v>22.5</v>
      </c>
      <c r="R76" s="23">
        <v>9.0000000000000018</v>
      </c>
    </row>
    <row r="77" spans="1:18" ht="210" x14ac:dyDescent="0.25">
      <c r="A77" s="16">
        <v>71</v>
      </c>
      <c r="B77" s="17" t="s">
        <v>1533</v>
      </c>
      <c r="C77" s="18" t="s">
        <v>1534</v>
      </c>
      <c r="E77" s="19" t="s">
        <v>682</v>
      </c>
      <c r="F77" s="19" t="s">
        <v>683</v>
      </c>
      <c r="G77" s="19" t="str">
        <f>IF(F77="","",VLOOKUP(F77,[28]списки!$U$2:$V$147,2,))</f>
        <v>Опасность поражения вследствие возникновения электрической дуги;</v>
      </c>
      <c r="H77" s="19" t="s">
        <v>685</v>
      </c>
      <c r="I77" s="19" t="str">
        <f>IF(F77="","",VLOOKUP(Q77,[28]списки!$O$2:$P$8,2))</f>
        <v>Серьезный риск, требуются меры по снижению степени риска в установленные сроки</v>
      </c>
      <c r="J77" s="19" t="s">
        <v>686</v>
      </c>
      <c r="K77" s="20">
        <v>1</v>
      </c>
      <c r="L77" s="21">
        <v>0.5</v>
      </c>
      <c r="M77" s="20">
        <v>6</v>
      </c>
      <c r="N77" s="21">
        <v>6</v>
      </c>
      <c r="O77" s="20">
        <v>15</v>
      </c>
      <c r="P77" s="21">
        <v>15</v>
      </c>
      <c r="Q77" s="22">
        <v>90</v>
      </c>
      <c r="R77" s="23">
        <v>45</v>
      </c>
    </row>
    <row r="78" spans="1:18" ht="273" x14ac:dyDescent="0.25">
      <c r="A78" s="16">
        <v>72</v>
      </c>
      <c r="B78" s="17" t="s">
        <v>1535</v>
      </c>
      <c r="C78" s="18" t="s">
        <v>1536</v>
      </c>
      <c r="E78" s="19" t="s">
        <v>1157</v>
      </c>
      <c r="F78" s="19" t="s">
        <v>977</v>
      </c>
      <c r="G78" s="19" t="str">
        <f>IF(F78="","",VLOOKUP(F78,[28]списки!$U$2:$V$147,2,))</f>
        <v xml:space="preserve"> Опасность теплового удара от воздействия окружающих поверхностей оборудования, имеющих высокую температуру;</v>
      </c>
      <c r="H78" s="19" t="s">
        <v>979</v>
      </c>
      <c r="I78" s="19" t="str">
        <f>IF(F78="","",VLOOKUP(Q78,[28]списки!$O$2:$P$8,2))</f>
        <v xml:space="preserve">Возможный риск, необходимо уделить внимание </v>
      </c>
      <c r="J78" s="19" t="s">
        <v>180</v>
      </c>
      <c r="K78" s="20">
        <v>3</v>
      </c>
      <c r="L78" s="21">
        <v>1</v>
      </c>
      <c r="M78" s="20">
        <v>3</v>
      </c>
      <c r="N78" s="21">
        <v>3</v>
      </c>
      <c r="O78" s="20">
        <v>3</v>
      </c>
      <c r="P78" s="21">
        <v>3</v>
      </c>
      <c r="Q78" s="22">
        <v>27</v>
      </c>
      <c r="R78" s="23">
        <v>9</v>
      </c>
    </row>
    <row r="79" spans="1:18" ht="210" x14ac:dyDescent="0.25">
      <c r="A79" s="16">
        <v>73</v>
      </c>
      <c r="B79" s="17" t="s">
        <v>1525</v>
      </c>
      <c r="C79" s="18" t="s">
        <v>1526</v>
      </c>
      <c r="E79" s="19" t="s">
        <v>138</v>
      </c>
      <c r="F79" s="19" t="s">
        <v>139</v>
      </c>
      <c r="G79" s="19" t="str">
        <f>IF(F79="","",VLOOKUP(F79,[28]списки!$U$2:$V$147,2,))</f>
        <v>Опасность ожога при контакте незащищенных частей тела с поверхностью предметов, имеющих высокую температуру;</v>
      </c>
      <c r="H79" s="19" t="s">
        <v>140</v>
      </c>
      <c r="I79" s="19" t="str">
        <f>IF(F79="","",VLOOKUP(Q79,[28]списки!$O$2:$P$8,2))</f>
        <v xml:space="preserve">Возможный риск, необходимо уделить внимание </v>
      </c>
      <c r="J79" s="19" t="s">
        <v>141</v>
      </c>
      <c r="K79" s="20">
        <v>1</v>
      </c>
      <c r="L79" s="21">
        <v>0.5</v>
      </c>
      <c r="M79" s="20">
        <v>6</v>
      </c>
      <c r="N79" s="21">
        <v>6</v>
      </c>
      <c r="O79" s="20">
        <v>7</v>
      </c>
      <c r="P79" s="21">
        <v>3</v>
      </c>
      <c r="Q79" s="22">
        <v>42</v>
      </c>
      <c r="R79" s="23">
        <v>9</v>
      </c>
    </row>
    <row r="80" spans="1:18" ht="168" x14ac:dyDescent="0.25">
      <c r="A80" s="16">
        <v>74</v>
      </c>
      <c r="B80" s="17" t="s">
        <v>1525</v>
      </c>
      <c r="C80" s="18" t="s">
        <v>1526</v>
      </c>
      <c r="E80" s="19" t="s">
        <v>160</v>
      </c>
      <c r="F80" s="19" t="s">
        <v>161</v>
      </c>
      <c r="G80" s="19" t="str">
        <f>IF(F80="","",VLOOKUP(F80,[28]списки!$U$2:$V$147,2,))</f>
        <v xml:space="preserve"> Опасность ожога от воздействия открытого пламени;</v>
      </c>
      <c r="H80" s="19" t="s">
        <v>162</v>
      </c>
      <c r="I80" s="19" t="str">
        <f>IF(F80="","",VLOOKUP(Q80,[28]списки!$O$2:$P$8,2))</f>
        <v xml:space="preserve">Возможный риск, необходимо уделить внимание </v>
      </c>
      <c r="J80" s="19" t="s">
        <v>141</v>
      </c>
      <c r="K80" s="20">
        <v>1</v>
      </c>
      <c r="L80" s="21">
        <v>0.5</v>
      </c>
      <c r="M80" s="20">
        <v>6</v>
      </c>
      <c r="N80" s="21">
        <v>6</v>
      </c>
      <c r="O80" s="20">
        <v>7</v>
      </c>
      <c r="P80" s="21">
        <v>3</v>
      </c>
      <c r="Q80" s="22">
        <v>42</v>
      </c>
      <c r="R80" s="23">
        <v>9</v>
      </c>
    </row>
    <row r="81" spans="1:18" ht="210" x14ac:dyDescent="0.25">
      <c r="A81" s="16">
        <v>75</v>
      </c>
      <c r="B81" s="17" t="s">
        <v>1537</v>
      </c>
      <c r="C81" s="18" t="s">
        <v>1538</v>
      </c>
      <c r="E81" s="19" t="s">
        <v>449</v>
      </c>
      <c r="F81" s="19" t="s">
        <v>450</v>
      </c>
      <c r="G81" s="19" t="str">
        <f>IF(F81="","",VLOOKUP(F81,[28]списки!$U$2:$V$147,2,))</f>
        <v>Ожог роговицы глаза;</v>
      </c>
      <c r="H81" s="19" t="s">
        <v>451</v>
      </c>
      <c r="I81" s="19" t="str">
        <f>IF(F81="","",VLOOKUP(Q81,[28]списки!$O$2:$P$8,2))</f>
        <v xml:space="preserve">Возможный риск, необходимо уделить внимание </v>
      </c>
      <c r="J81" s="19" t="s">
        <v>452</v>
      </c>
      <c r="K81" s="20">
        <v>0.5</v>
      </c>
      <c r="L81" s="21">
        <v>0.2</v>
      </c>
      <c r="M81" s="20">
        <v>6</v>
      </c>
      <c r="N81" s="21">
        <v>6</v>
      </c>
      <c r="O81" s="20">
        <v>7</v>
      </c>
      <c r="P81" s="21">
        <v>7</v>
      </c>
      <c r="Q81" s="22">
        <v>21</v>
      </c>
      <c r="R81" s="23">
        <v>8.4000000000000021</v>
      </c>
    </row>
    <row r="82" spans="1:18" ht="63" x14ac:dyDescent="0.25">
      <c r="A82" s="16">
        <v>76</v>
      </c>
      <c r="B82" s="17" t="s">
        <v>1517</v>
      </c>
      <c r="C82" s="18" t="s">
        <v>1518</v>
      </c>
      <c r="E82" s="19" t="s">
        <v>171</v>
      </c>
      <c r="F82" s="19" t="s">
        <v>172</v>
      </c>
      <c r="G82" s="19" t="str">
        <f>IF(F82="","",VLOOKUP(F82,[28]списки!$U$2:$V$147,2,))</f>
        <v>Опасность воздействия пониженных температур воздуха;</v>
      </c>
      <c r="H82" s="19" t="s">
        <v>173</v>
      </c>
      <c r="I82" s="19" t="str">
        <f>IF(F82="","",VLOOKUP(Q82,[28]списки!$O$2:$P$8,2))</f>
        <v xml:space="preserve">Возможный риск, необходимо уделить внимание </v>
      </c>
      <c r="J82" s="19" t="s">
        <v>654</v>
      </c>
      <c r="K82" s="20">
        <v>3</v>
      </c>
      <c r="L82" s="21">
        <v>0.5</v>
      </c>
      <c r="M82" s="20">
        <v>3</v>
      </c>
      <c r="N82" s="21">
        <v>3</v>
      </c>
      <c r="O82" s="20">
        <v>3</v>
      </c>
      <c r="P82" s="21">
        <v>3</v>
      </c>
      <c r="Q82" s="22">
        <v>27</v>
      </c>
      <c r="R82" s="23">
        <v>4.5</v>
      </c>
    </row>
    <row r="83" spans="1:18" ht="273" x14ac:dyDescent="0.25">
      <c r="A83" s="16">
        <v>77</v>
      </c>
      <c r="B83" s="17" t="s">
        <v>1517</v>
      </c>
      <c r="C83" s="18" t="s">
        <v>1518</v>
      </c>
      <c r="E83" s="19" t="s">
        <v>655</v>
      </c>
      <c r="F83" s="19" t="s">
        <v>178</v>
      </c>
      <c r="G83" s="19" t="str">
        <f>IF(F83="","",VLOOKUP(F83,[28]списки!$U$2:$V$147,2,))</f>
        <v>Опасность воздействия повышенных температур воздуха;</v>
      </c>
      <c r="H83" s="19" t="s">
        <v>179</v>
      </c>
      <c r="I83" s="19" t="str">
        <f>IF(F83="","",VLOOKUP(Q83,[28]списки!$O$2:$P$8,2))</f>
        <v xml:space="preserve">Возможный риск, необходимо уделить внимание </v>
      </c>
      <c r="J83" s="19" t="s">
        <v>180</v>
      </c>
      <c r="K83" s="20">
        <v>3</v>
      </c>
      <c r="L83" s="21">
        <v>1</v>
      </c>
      <c r="M83" s="20">
        <v>3</v>
      </c>
      <c r="N83" s="21">
        <v>3</v>
      </c>
      <c r="O83" s="20">
        <v>3</v>
      </c>
      <c r="P83" s="21">
        <v>3</v>
      </c>
      <c r="Q83" s="22">
        <v>27</v>
      </c>
      <c r="R83" s="23">
        <v>9</v>
      </c>
    </row>
    <row r="84" spans="1:18" ht="84" x14ac:dyDescent="0.25">
      <c r="A84" s="16">
        <v>78</v>
      </c>
      <c r="B84" s="17" t="s">
        <v>1517</v>
      </c>
      <c r="C84" s="18" t="s">
        <v>1518</v>
      </c>
      <c r="E84" s="19" t="s">
        <v>181</v>
      </c>
      <c r="F84" s="19" t="s">
        <v>182</v>
      </c>
      <c r="G84" s="19" t="str">
        <f>IF(F84="","",VLOOKUP(F84,[28]списки!$U$2:$V$147,2,))</f>
        <v>Опасность воздействия влажности;</v>
      </c>
      <c r="H84" s="19" t="s">
        <v>183</v>
      </c>
      <c r="I84" s="19" t="str">
        <f>IF(F84="","",VLOOKUP(Q84,[28]списки!$O$2:$P$8,2))</f>
        <v>Небольшой риск, меры не требуются</v>
      </c>
      <c r="J84" s="19" t="s">
        <v>184</v>
      </c>
      <c r="K84" s="20">
        <v>3</v>
      </c>
      <c r="L84" s="21">
        <v>3</v>
      </c>
      <c r="M84" s="20">
        <v>6</v>
      </c>
      <c r="N84" s="21">
        <v>6</v>
      </c>
      <c r="O84" s="20">
        <v>1</v>
      </c>
      <c r="P84" s="21">
        <v>1</v>
      </c>
      <c r="Q84" s="22">
        <v>18</v>
      </c>
      <c r="R84" s="23">
        <v>18</v>
      </c>
    </row>
    <row r="85" spans="1:18" ht="231" x14ac:dyDescent="0.25">
      <c r="A85" s="16">
        <v>79</v>
      </c>
      <c r="B85" s="17" t="s">
        <v>1539</v>
      </c>
      <c r="C85" s="18" t="s">
        <v>1540</v>
      </c>
      <c r="E85" s="19" t="s">
        <v>211</v>
      </c>
      <c r="F85" s="19" t="s">
        <v>212</v>
      </c>
      <c r="G85" s="19" t="str">
        <f>IF(F85="","",VLOOKUP(F85,[28]списки!$U$2:$V$147,2,))</f>
        <v>Опасность воздействия на кожные покровы смазочных масел;</v>
      </c>
      <c r="H85" s="19" t="s">
        <v>213</v>
      </c>
      <c r="I85" s="19" t="str">
        <f>IF(F85="","",VLOOKUP(Q85,[28]списки!$O$2:$P$8,2))</f>
        <v>Небольшой риск, меры не требуются</v>
      </c>
      <c r="J85" s="19" t="s">
        <v>184</v>
      </c>
      <c r="K85" s="20">
        <v>0.5</v>
      </c>
      <c r="L85" s="21">
        <v>0.5</v>
      </c>
      <c r="M85" s="20">
        <v>6</v>
      </c>
      <c r="N85" s="21">
        <v>6</v>
      </c>
      <c r="O85" s="20">
        <v>3</v>
      </c>
      <c r="P85" s="21">
        <v>3</v>
      </c>
      <c r="Q85" s="22">
        <v>9</v>
      </c>
      <c r="R85" s="23">
        <v>9</v>
      </c>
    </row>
    <row r="86" spans="1:18" ht="126" x14ac:dyDescent="0.25">
      <c r="A86" s="16">
        <v>80</v>
      </c>
      <c r="B86" s="17" t="s">
        <v>1541</v>
      </c>
      <c r="C86" s="18" t="s">
        <v>1542</v>
      </c>
      <c r="E86" s="19" t="s">
        <v>200</v>
      </c>
      <c r="F86" s="19" t="s">
        <v>201</v>
      </c>
      <c r="G86" s="19" t="str">
        <f>IF(F86="","",VLOOKUP(F86,[28]списки!$U$2:$V$147,2,))</f>
        <v>Опасность воздействия пыли на глаза;</v>
      </c>
      <c r="H86" s="19" t="s">
        <v>202</v>
      </c>
      <c r="I86" s="19" t="str">
        <f>IF(F86="","",VLOOKUP(Q86,[28]списки!$O$2:$P$8,2))</f>
        <v>Серьезный риск, требуются меры по снижению степени риска в установленные сроки</v>
      </c>
      <c r="J86" s="19" t="s">
        <v>203</v>
      </c>
      <c r="K86" s="20">
        <v>3</v>
      </c>
      <c r="L86" s="21">
        <v>0.5</v>
      </c>
      <c r="M86" s="20">
        <v>6</v>
      </c>
      <c r="N86" s="21">
        <v>6</v>
      </c>
      <c r="O86" s="20">
        <v>7</v>
      </c>
      <c r="P86" s="21">
        <v>3</v>
      </c>
      <c r="Q86" s="22">
        <v>126</v>
      </c>
      <c r="R86" s="23">
        <v>9</v>
      </c>
    </row>
    <row r="87" spans="1:18" ht="147" x14ac:dyDescent="0.25">
      <c r="A87" s="16">
        <v>81</v>
      </c>
      <c r="B87" s="17" t="s">
        <v>1541</v>
      </c>
      <c r="C87" s="18" t="s">
        <v>1542</v>
      </c>
      <c r="E87" s="19" t="s">
        <v>216</v>
      </c>
      <c r="F87" s="19" t="s">
        <v>217</v>
      </c>
      <c r="G87" s="19" t="str">
        <f>IF(F87="","",VLOOKUP(F87,[28]списки!$U$2:$V$147,2,))</f>
        <v>Опасность повреждения органов дыхания частицами пыли;</v>
      </c>
      <c r="H87" s="19" t="s">
        <v>218</v>
      </c>
      <c r="I87" s="19" t="str">
        <f>IF(F87="","",VLOOKUP(Q87,[28]списки!$O$2:$P$8,2))</f>
        <v xml:space="preserve">Возможный риск, необходимо уделить внимание </v>
      </c>
      <c r="J87" s="19" t="s">
        <v>219</v>
      </c>
      <c r="K87" s="20">
        <v>1</v>
      </c>
      <c r="L87" s="21">
        <v>0.5</v>
      </c>
      <c r="M87" s="20">
        <v>6</v>
      </c>
      <c r="N87" s="21">
        <v>6</v>
      </c>
      <c r="O87" s="20">
        <v>7</v>
      </c>
      <c r="P87" s="21">
        <v>7</v>
      </c>
      <c r="Q87" s="22">
        <v>42</v>
      </c>
      <c r="R87" s="23">
        <v>21</v>
      </c>
    </row>
    <row r="88" spans="1:18" ht="105" x14ac:dyDescent="0.25">
      <c r="A88" s="16">
        <v>82</v>
      </c>
      <c r="B88" s="17" t="s">
        <v>1541</v>
      </c>
      <c r="C88" s="18" t="s">
        <v>1542</v>
      </c>
      <c r="E88" s="19" t="s">
        <v>200</v>
      </c>
      <c r="F88" s="19" t="s">
        <v>222</v>
      </c>
      <c r="G88" s="19" t="str">
        <f>IF(F88="","",VLOOKUP(F88,[28]списки!$U$2:$V$147,2,))</f>
        <v>Опасность воздействия пыли на кожу;</v>
      </c>
      <c r="H88" s="19" t="s">
        <v>223</v>
      </c>
      <c r="I88" s="19" t="str">
        <f>IF(F88="","",VLOOKUP(Q88,[28]списки!$O$2:$P$8,2))</f>
        <v xml:space="preserve">Возможный риск, необходимо уделить внимание </v>
      </c>
      <c r="J88" s="19" t="s">
        <v>224</v>
      </c>
      <c r="K88" s="20">
        <v>0.5</v>
      </c>
      <c r="L88" s="21">
        <v>0.2</v>
      </c>
      <c r="M88" s="20">
        <v>6</v>
      </c>
      <c r="N88" s="21">
        <v>6</v>
      </c>
      <c r="O88" s="20">
        <v>7</v>
      </c>
      <c r="P88" s="21">
        <v>7</v>
      </c>
      <c r="Q88" s="22">
        <v>21</v>
      </c>
      <c r="R88" s="23">
        <v>8.4000000000000021</v>
      </c>
    </row>
    <row r="89" spans="1:18" ht="168" x14ac:dyDescent="0.25">
      <c r="A89" s="16">
        <v>83</v>
      </c>
      <c r="B89" s="17" t="s">
        <v>1541</v>
      </c>
      <c r="C89" s="18" t="s">
        <v>1542</v>
      </c>
      <c r="E89" s="19" t="s">
        <v>302</v>
      </c>
      <c r="F89" s="19" t="s">
        <v>489</v>
      </c>
      <c r="G89" s="19" t="str">
        <f>IF(F89="","",VLOOKUP(F89,[28]списки!$U$2:$V$147,2,))</f>
        <v>Опасность, связанная с выбросом пыли;</v>
      </c>
      <c r="H89" s="19" t="s">
        <v>490</v>
      </c>
      <c r="I89" s="19" t="str">
        <f>IF(F89="","",VLOOKUP(Q89,[28]списки!$O$2:$P$8,2))</f>
        <v xml:space="preserve">Возможный риск, необходимо уделить внимание </v>
      </c>
      <c r="J89" s="19" t="s">
        <v>491</v>
      </c>
      <c r="K89" s="20">
        <v>0.5</v>
      </c>
      <c r="L89" s="21">
        <v>0.2</v>
      </c>
      <c r="M89" s="20">
        <v>6</v>
      </c>
      <c r="N89" s="21">
        <v>6</v>
      </c>
      <c r="O89" s="20">
        <v>7</v>
      </c>
      <c r="P89" s="21">
        <v>7</v>
      </c>
      <c r="Q89" s="22">
        <v>21</v>
      </c>
      <c r="R89" s="23">
        <v>8.4000000000000021</v>
      </c>
    </row>
    <row r="90" spans="1:18" ht="126" x14ac:dyDescent="0.25">
      <c r="A90" s="16">
        <v>84</v>
      </c>
      <c r="B90" s="17" t="s">
        <v>1543</v>
      </c>
      <c r="C90" s="18" t="s">
        <v>1544</v>
      </c>
      <c r="E90" s="19" t="s">
        <v>231</v>
      </c>
      <c r="F90" s="19" t="s">
        <v>232</v>
      </c>
      <c r="G90" s="19" t="str">
        <f>IF(F90="","",VLOOKUP(F90,[28]списки!$U$2:$V$147,2,))</f>
        <v>Опасность воздействия на органы дыхания воздушных взвесей, содержащих смазочные масла;</v>
      </c>
      <c r="H90" s="19" t="s">
        <v>233</v>
      </c>
      <c r="I90" s="19" t="str">
        <f>IF(F90="","",VLOOKUP(Q90,[28]списки!$O$2:$P$8,2))</f>
        <v xml:space="preserve">Возможный риск, необходимо уделить внимание </v>
      </c>
      <c r="J90" s="19" t="s">
        <v>234</v>
      </c>
      <c r="K90" s="20">
        <v>0.5</v>
      </c>
      <c r="L90" s="21">
        <v>0.2</v>
      </c>
      <c r="M90" s="20">
        <v>6</v>
      </c>
      <c r="N90" s="21">
        <v>6</v>
      </c>
      <c r="O90" s="20">
        <v>7</v>
      </c>
      <c r="P90" s="21">
        <v>7</v>
      </c>
      <c r="Q90" s="22">
        <v>21</v>
      </c>
      <c r="R90" s="23">
        <v>8.4000000000000021</v>
      </c>
    </row>
    <row r="91" spans="1:18" ht="147" x14ac:dyDescent="0.25">
      <c r="A91" s="16">
        <v>85</v>
      </c>
      <c r="B91" s="17" t="s">
        <v>1545</v>
      </c>
      <c r="C91" s="18" t="s">
        <v>1546</v>
      </c>
      <c r="E91" s="19" t="s">
        <v>478</v>
      </c>
      <c r="F91" s="19" t="s">
        <v>479</v>
      </c>
      <c r="G91" s="19" t="str">
        <f>IF(F91="","",VLOOKUP(F91,[28]списки!$U$2:$V$147,2,))</f>
        <v>Опасность воздействия на кожные покровы чистящих и обезжиривающих веществ;</v>
      </c>
      <c r="H91" s="19" t="s">
        <v>480</v>
      </c>
      <c r="I91" s="19" t="str">
        <f>IF(F91="","",VLOOKUP(Q91,[28]списки!$O$2:$P$8,2))</f>
        <v>Небольшой риск, меры не требуются</v>
      </c>
      <c r="J91" s="19" t="s">
        <v>184</v>
      </c>
      <c r="K91" s="20">
        <v>0.5</v>
      </c>
      <c r="L91" s="21">
        <v>0.5</v>
      </c>
      <c r="M91" s="20">
        <v>6</v>
      </c>
      <c r="N91" s="21">
        <v>6</v>
      </c>
      <c r="O91" s="20">
        <v>3</v>
      </c>
      <c r="P91" s="21">
        <v>3</v>
      </c>
      <c r="Q91" s="22">
        <v>9</v>
      </c>
      <c r="R91" s="23">
        <v>9</v>
      </c>
    </row>
    <row r="92" spans="1:18" ht="210" x14ac:dyDescent="0.25">
      <c r="A92" s="16">
        <v>86</v>
      </c>
      <c r="B92" s="17" t="s">
        <v>1525</v>
      </c>
      <c r="C92" s="18" t="s">
        <v>1526</v>
      </c>
      <c r="E92" s="19" t="s">
        <v>165</v>
      </c>
      <c r="F92" s="19" t="s">
        <v>166</v>
      </c>
      <c r="G92" s="19" t="str">
        <f>IF(F92="","",VLOOKUP(F92,[28]списки!$U$2:$V$147,2,))</f>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
      <c r="H92" s="19" t="s">
        <v>167</v>
      </c>
      <c r="I92" s="19" t="str">
        <f>IF(F92="","",VLOOKUP(Q92,[28]списки!$O$2:$P$8,2))</f>
        <v xml:space="preserve">Возможный риск, необходимо уделить внимание </v>
      </c>
      <c r="J92" s="19" t="s">
        <v>168</v>
      </c>
      <c r="K92" s="20">
        <v>3</v>
      </c>
      <c r="L92" s="21">
        <v>1</v>
      </c>
      <c r="M92" s="20">
        <v>3</v>
      </c>
      <c r="N92" s="21">
        <v>3</v>
      </c>
      <c r="O92" s="20">
        <v>3</v>
      </c>
      <c r="P92" s="21">
        <v>3</v>
      </c>
      <c r="Q92" s="22">
        <v>27</v>
      </c>
      <c r="R92" s="23">
        <v>9</v>
      </c>
    </row>
    <row r="93" spans="1:18" ht="273" x14ac:dyDescent="0.25">
      <c r="A93" s="16">
        <v>87</v>
      </c>
      <c r="B93" s="17" t="s">
        <v>1525</v>
      </c>
      <c r="C93" s="18" t="s">
        <v>1526</v>
      </c>
      <c r="E93" s="19" t="s">
        <v>1157</v>
      </c>
      <c r="F93" s="19" t="s">
        <v>977</v>
      </c>
      <c r="G93" s="19" t="str">
        <f>IF(F93="","",VLOOKUP(F93,[28]списки!$U$2:$V$147,2,))</f>
        <v xml:space="preserve"> Опасность теплового удара от воздействия окружающих поверхностей оборудования, имеющих высокую температуру;</v>
      </c>
      <c r="H93" s="19" t="s">
        <v>979</v>
      </c>
      <c r="I93" s="19" t="str">
        <f>IF(F93="","",VLOOKUP(Q93,[28]списки!$O$2:$P$8,2))</f>
        <v xml:space="preserve">Возможный риск, необходимо уделить внимание </v>
      </c>
      <c r="J93" s="19" t="s">
        <v>180</v>
      </c>
      <c r="K93" s="20">
        <v>3</v>
      </c>
      <c r="L93" s="21">
        <v>1</v>
      </c>
      <c r="M93" s="20">
        <v>3</v>
      </c>
      <c r="N93" s="21">
        <v>3</v>
      </c>
      <c r="O93" s="20">
        <v>3</v>
      </c>
      <c r="P93" s="21">
        <v>3</v>
      </c>
      <c r="Q93" s="22">
        <v>27</v>
      </c>
      <c r="R93" s="23">
        <v>9</v>
      </c>
    </row>
    <row r="94" spans="1:18" ht="210" x14ac:dyDescent="0.25">
      <c r="A94" s="16">
        <v>88</v>
      </c>
      <c r="B94" s="17" t="s">
        <v>1525</v>
      </c>
      <c r="C94" s="18" t="s">
        <v>1526</v>
      </c>
      <c r="E94" s="19" t="s">
        <v>455</v>
      </c>
      <c r="F94" s="19" t="s">
        <v>456</v>
      </c>
      <c r="G94" s="19" t="str">
        <f>IF(F94="","",VLOOKUP(F94,[28]списки!$U$2:$V$147,2,))</f>
        <v>Опасность теплового удара при длительном нахождении вблизи открытого пламени;</v>
      </c>
      <c r="H94" s="19" t="s">
        <v>457</v>
      </c>
      <c r="I94" s="19" t="str">
        <f>IF(F94="","",VLOOKUP(Q94,[28]списки!$O$2:$P$8,2))</f>
        <v xml:space="preserve">Возможный риск, необходимо уделить внимание </v>
      </c>
      <c r="J94" s="19" t="s">
        <v>458</v>
      </c>
      <c r="K94" s="20">
        <v>3</v>
      </c>
      <c r="L94" s="21">
        <v>1</v>
      </c>
      <c r="M94" s="20">
        <v>6</v>
      </c>
      <c r="N94" s="21">
        <v>6</v>
      </c>
      <c r="O94" s="20">
        <v>3</v>
      </c>
      <c r="P94" s="21">
        <v>3</v>
      </c>
      <c r="Q94" s="22">
        <v>54</v>
      </c>
      <c r="R94" s="23">
        <v>18</v>
      </c>
    </row>
    <row r="95" spans="1:18" ht="273" x14ac:dyDescent="0.25">
      <c r="A95" s="16">
        <v>89</v>
      </c>
      <c r="B95" s="17" t="s">
        <v>1525</v>
      </c>
      <c r="C95" s="18" t="s">
        <v>1526</v>
      </c>
      <c r="E95" s="19" t="s">
        <v>704</v>
      </c>
      <c r="F95" s="19" t="s">
        <v>705</v>
      </c>
      <c r="G95" s="19" t="str">
        <f>IF(F95="","",VLOOKUP(F95,[28]списки!$U$2:$V$147,2,))</f>
        <v>Опасность теплового удара при длительном нахождении в помещении с высокой температурой воздуха;</v>
      </c>
      <c r="H95" s="19" t="s">
        <v>707</v>
      </c>
      <c r="I95" s="19" t="str">
        <f>IF(F95="","",VLOOKUP(Q95,[28]списки!$O$2:$P$8,2))</f>
        <v xml:space="preserve">Возможный риск, необходимо уделить внимание </v>
      </c>
      <c r="J95" s="19" t="s">
        <v>180</v>
      </c>
      <c r="K95" s="20">
        <v>3</v>
      </c>
      <c r="L95" s="21">
        <v>1</v>
      </c>
      <c r="M95" s="20">
        <v>3</v>
      </c>
      <c r="N95" s="21">
        <v>3</v>
      </c>
      <c r="O95" s="20">
        <v>3</v>
      </c>
      <c r="P95" s="21">
        <v>3</v>
      </c>
      <c r="Q95" s="22">
        <v>27</v>
      </c>
      <c r="R95" s="23">
        <v>9</v>
      </c>
    </row>
    <row r="96" spans="1:18" ht="210" x14ac:dyDescent="0.25">
      <c r="A96" s="16">
        <v>90</v>
      </c>
      <c r="B96" s="17" t="s">
        <v>1525</v>
      </c>
      <c r="C96" s="18" t="s">
        <v>1526</v>
      </c>
      <c r="E96" s="19" t="s">
        <v>449</v>
      </c>
      <c r="F96" s="19" t="s">
        <v>450</v>
      </c>
      <c r="G96" s="19" t="str">
        <f>IF(F96="","",VLOOKUP(F96,[28]списки!$U$2:$V$147,2,))</f>
        <v>Ожог роговицы глаза;</v>
      </c>
      <c r="H96" s="19" t="s">
        <v>451</v>
      </c>
      <c r="I96" s="19" t="str">
        <f>IF(F96="","",VLOOKUP(Q96,[28]списки!$O$2:$P$8,2))</f>
        <v xml:space="preserve">Возможный риск, необходимо уделить внимание </v>
      </c>
      <c r="J96" s="19" t="s">
        <v>452</v>
      </c>
      <c r="K96" s="20">
        <v>0.5</v>
      </c>
      <c r="L96" s="21">
        <v>0.2</v>
      </c>
      <c r="M96" s="20">
        <v>6</v>
      </c>
      <c r="N96" s="21">
        <v>6</v>
      </c>
      <c r="O96" s="20">
        <v>7</v>
      </c>
      <c r="P96" s="21">
        <v>7</v>
      </c>
      <c r="Q96" s="22">
        <v>21</v>
      </c>
      <c r="R96" s="23">
        <v>8.4000000000000021</v>
      </c>
    </row>
    <row r="97" spans="1:18" ht="378" x14ac:dyDescent="0.25">
      <c r="A97" s="16">
        <v>91</v>
      </c>
      <c r="B97" s="17" t="s">
        <v>1525</v>
      </c>
      <c r="C97" s="18" t="s">
        <v>1526</v>
      </c>
      <c r="E97" s="19" t="s">
        <v>445</v>
      </c>
      <c r="F97" s="19" t="s">
        <v>446</v>
      </c>
      <c r="G97" s="19" t="str">
        <f>IF(F97="","",VLOOKUP(F97,[28]списки!$U$2:$V$147,2,))</f>
        <v>Опасность от воздействия на незащищенные участки тела материалов, жидкостей или газов, имеющих низкую температуру;</v>
      </c>
      <c r="H97" s="19" t="s">
        <v>447</v>
      </c>
      <c r="I97" s="19" t="str">
        <f>IF(F97="","",VLOOKUP(Q97,[28]списки!$O$2:$P$8,2))</f>
        <v xml:space="preserve">Возможный риск, необходимо уделить внимание </v>
      </c>
      <c r="J97" s="19" t="s">
        <v>448</v>
      </c>
      <c r="K97" s="20">
        <v>1</v>
      </c>
      <c r="L97" s="21">
        <v>0.5</v>
      </c>
      <c r="M97" s="20">
        <v>6</v>
      </c>
      <c r="N97" s="21">
        <v>6</v>
      </c>
      <c r="O97" s="20">
        <v>7</v>
      </c>
      <c r="P97" s="21">
        <v>7</v>
      </c>
      <c r="Q97" s="22">
        <v>42</v>
      </c>
      <c r="R97" s="23">
        <v>21</v>
      </c>
    </row>
    <row r="98" spans="1:18" ht="378" x14ac:dyDescent="0.25">
      <c r="A98" s="16">
        <v>92</v>
      </c>
      <c r="B98" s="17" t="s">
        <v>1547</v>
      </c>
      <c r="C98" s="18" t="s">
        <v>1548</v>
      </c>
      <c r="E98" s="19" t="s">
        <v>445</v>
      </c>
      <c r="F98" s="19" t="s">
        <v>446</v>
      </c>
      <c r="G98" s="19" t="str">
        <f>IF(F98="","",VLOOKUP(F98,[28]списки!$U$2:$V$147,2,))</f>
        <v>Опасность от воздействия на незащищенные участки тела материалов, жидкостей или газов, имеющих низкую температуру;</v>
      </c>
      <c r="H98" s="19" t="s">
        <v>447</v>
      </c>
      <c r="I98" s="19" t="str">
        <f>IF(F98="","",VLOOKUP(Q98,[28]списки!$O$2:$P$8,2))</f>
        <v xml:space="preserve">Возможный риск, необходимо уделить внимание </v>
      </c>
      <c r="J98" s="19" t="s">
        <v>448</v>
      </c>
      <c r="K98" s="20">
        <v>1</v>
      </c>
      <c r="L98" s="21">
        <v>0.5</v>
      </c>
      <c r="M98" s="20">
        <v>6</v>
      </c>
      <c r="N98" s="21">
        <v>6</v>
      </c>
      <c r="O98" s="20">
        <v>7</v>
      </c>
      <c r="P98" s="21">
        <v>7</v>
      </c>
      <c r="Q98" s="22">
        <v>42</v>
      </c>
      <c r="R98" s="23">
        <v>21</v>
      </c>
    </row>
    <row r="99" spans="1:18" ht="126" x14ac:dyDescent="0.25">
      <c r="A99" s="16">
        <v>93</v>
      </c>
      <c r="B99" s="17" t="s">
        <v>1549</v>
      </c>
      <c r="C99" s="18" t="s">
        <v>1550</v>
      </c>
      <c r="E99" s="19" t="s">
        <v>200</v>
      </c>
      <c r="F99" s="19" t="s">
        <v>201</v>
      </c>
      <c r="G99" s="19" t="str">
        <f>IF(F99="","",VLOOKUP(F99,[28]списки!$U$2:$V$147,2,))</f>
        <v>Опасность воздействия пыли на глаза;</v>
      </c>
      <c r="H99" s="19" t="s">
        <v>202</v>
      </c>
      <c r="I99" s="19" t="str">
        <f>IF(F99="","",VLOOKUP(Q99,[28]списки!$O$2:$P$8,2))</f>
        <v>Серьезный риск, требуются меры по снижению степени риска в установленные сроки</v>
      </c>
      <c r="J99" s="19" t="s">
        <v>203</v>
      </c>
      <c r="K99" s="20">
        <v>3</v>
      </c>
      <c r="L99" s="21">
        <v>0.5</v>
      </c>
      <c r="M99" s="20">
        <v>6</v>
      </c>
      <c r="N99" s="21">
        <v>6</v>
      </c>
      <c r="O99" s="20">
        <v>7</v>
      </c>
      <c r="P99" s="21">
        <v>3</v>
      </c>
      <c r="Q99" s="22">
        <v>126</v>
      </c>
      <c r="R99" s="23">
        <v>9</v>
      </c>
    </row>
    <row r="100" spans="1:18" ht="147" x14ac:dyDescent="0.25">
      <c r="A100" s="16">
        <v>94</v>
      </c>
      <c r="B100" s="17" t="s">
        <v>1549</v>
      </c>
      <c r="C100" s="18" t="s">
        <v>1550</v>
      </c>
      <c r="E100" s="19" t="s">
        <v>216</v>
      </c>
      <c r="F100" s="19" t="s">
        <v>217</v>
      </c>
      <c r="G100" s="19" t="str">
        <f>IF(F100="","",VLOOKUP(F100,[28]списки!$U$2:$V$147,2,))</f>
        <v>Опасность повреждения органов дыхания частицами пыли;</v>
      </c>
      <c r="H100" s="19" t="s">
        <v>218</v>
      </c>
      <c r="I100" s="19" t="str">
        <f>IF(F100="","",VLOOKUP(Q100,[28]списки!$O$2:$P$8,2))</f>
        <v xml:space="preserve">Возможный риск, необходимо уделить внимание </v>
      </c>
      <c r="J100" s="19" t="s">
        <v>219</v>
      </c>
      <c r="K100" s="20">
        <v>1</v>
      </c>
      <c r="L100" s="21">
        <v>0.5</v>
      </c>
      <c r="M100" s="20">
        <v>6</v>
      </c>
      <c r="N100" s="21">
        <v>6</v>
      </c>
      <c r="O100" s="20">
        <v>7</v>
      </c>
      <c r="P100" s="21">
        <v>7</v>
      </c>
      <c r="Q100" s="22">
        <v>42</v>
      </c>
      <c r="R100" s="23">
        <v>21</v>
      </c>
    </row>
    <row r="101" spans="1:18" ht="105" x14ac:dyDescent="0.25">
      <c r="A101" s="16">
        <v>95</v>
      </c>
      <c r="B101" s="17" t="s">
        <v>1549</v>
      </c>
      <c r="C101" s="18" t="s">
        <v>1550</v>
      </c>
      <c r="E101" s="19" t="s">
        <v>200</v>
      </c>
      <c r="F101" s="19" t="s">
        <v>222</v>
      </c>
      <c r="G101" s="19" t="str">
        <f>IF(F101="","",VLOOKUP(F101,[28]списки!$U$2:$V$147,2,))</f>
        <v>Опасность воздействия пыли на кожу;</v>
      </c>
      <c r="H101" s="19" t="s">
        <v>223</v>
      </c>
      <c r="I101" s="19" t="str">
        <f>IF(F101="","",VLOOKUP(Q101,[28]списки!$O$2:$P$8,2))</f>
        <v xml:space="preserve">Возможный риск, необходимо уделить внимание </v>
      </c>
      <c r="J101" s="19" t="s">
        <v>224</v>
      </c>
      <c r="K101" s="20">
        <v>0.5</v>
      </c>
      <c r="L101" s="21">
        <v>0.2</v>
      </c>
      <c r="M101" s="20">
        <v>6</v>
      </c>
      <c r="N101" s="21">
        <v>6</v>
      </c>
      <c r="O101" s="20">
        <v>7</v>
      </c>
      <c r="P101" s="21">
        <v>7</v>
      </c>
      <c r="Q101" s="22">
        <v>21</v>
      </c>
      <c r="R101" s="23">
        <v>8.4000000000000021</v>
      </c>
    </row>
    <row r="102" spans="1:18" ht="168" x14ac:dyDescent="0.25">
      <c r="A102" s="16">
        <v>96</v>
      </c>
      <c r="B102" s="17" t="s">
        <v>1549</v>
      </c>
      <c r="C102" s="18" t="s">
        <v>1550</v>
      </c>
      <c r="E102" s="19" t="s">
        <v>302</v>
      </c>
      <c r="F102" s="19" t="s">
        <v>489</v>
      </c>
      <c r="G102" s="19" t="str">
        <f>IF(F102="","",VLOOKUP(F102,[28]списки!$U$2:$V$147,2,))</f>
        <v>Опасность, связанная с выбросом пыли;</v>
      </c>
      <c r="H102" s="19" t="s">
        <v>490</v>
      </c>
      <c r="I102" s="19" t="str">
        <f>IF(F102="","",VLOOKUP(Q102,[28]списки!$O$2:$P$8,2))</f>
        <v xml:space="preserve">Возможный риск, необходимо уделить внимание </v>
      </c>
      <c r="J102" s="19" t="s">
        <v>491</v>
      </c>
      <c r="K102" s="20">
        <v>0.5</v>
      </c>
      <c r="L102" s="21">
        <v>0.2</v>
      </c>
      <c r="M102" s="20">
        <v>6</v>
      </c>
      <c r="N102" s="21">
        <v>6</v>
      </c>
      <c r="O102" s="20">
        <v>7</v>
      </c>
      <c r="P102" s="21">
        <v>7</v>
      </c>
      <c r="Q102" s="22">
        <v>21</v>
      </c>
      <c r="R102" s="23">
        <v>8.4000000000000021</v>
      </c>
    </row>
    <row r="103" spans="1:18" ht="147" x14ac:dyDescent="0.25">
      <c r="A103" s="16">
        <v>97</v>
      </c>
      <c r="B103" s="17" t="s">
        <v>1549</v>
      </c>
      <c r="C103" s="18" t="s">
        <v>1550</v>
      </c>
      <c r="E103" s="19" t="s">
        <v>237</v>
      </c>
      <c r="F103" s="19" t="s">
        <v>238</v>
      </c>
      <c r="G103" s="19" t="str">
        <f>IF(F103="","",VLOOKUP(F103,[28]списки!$U$2:$V$147,2,))</f>
        <v>Опасность воздействия на органы дыхания воздушных смесей, содержащих чистящие и обезжиривающие вещества;</v>
      </c>
      <c r="H103" s="19" t="s">
        <v>239</v>
      </c>
      <c r="I103" s="19" t="str">
        <f>IF(F103="","",VLOOKUP(Q103,[28]списки!$O$2:$P$8,2))</f>
        <v xml:space="preserve">Возможный риск, необходимо уделить внимание </v>
      </c>
      <c r="J103" s="19" t="s">
        <v>234</v>
      </c>
      <c r="K103" s="20">
        <v>0.5</v>
      </c>
      <c r="L103" s="21">
        <v>0.2</v>
      </c>
      <c r="M103" s="20">
        <v>6</v>
      </c>
      <c r="N103" s="21">
        <v>6</v>
      </c>
      <c r="O103" s="20">
        <v>7</v>
      </c>
      <c r="P103" s="21">
        <v>7</v>
      </c>
      <c r="Q103" s="22">
        <v>21</v>
      </c>
      <c r="R103" s="23">
        <v>8.4000000000000021</v>
      </c>
    </row>
    <row r="104" spans="1:18" ht="147" x14ac:dyDescent="0.25">
      <c r="A104" s="16">
        <v>98</v>
      </c>
      <c r="B104" s="17" t="s">
        <v>1545</v>
      </c>
      <c r="C104" s="18" t="s">
        <v>1546</v>
      </c>
      <c r="E104" s="19" t="s">
        <v>103</v>
      </c>
      <c r="F104" s="19" t="s">
        <v>246</v>
      </c>
      <c r="G104" s="19" t="str">
        <f>IF(F104="","",VLOOKUP(F104,[28]списки!$U$2:$V$147,2,))</f>
        <v>Опасность, связанная с перемещением груза вручную;</v>
      </c>
      <c r="H104" s="19" t="s">
        <v>247</v>
      </c>
      <c r="I104" s="19" t="str">
        <f>IF(F104="","",VLOOKUP(Q104,[28]списки!$O$2:$P$8,2))</f>
        <v xml:space="preserve">Возможный риск, необходимо уделить внимание </v>
      </c>
      <c r="J104" s="19" t="s">
        <v>248</v>
      </c>
      <c r="K104" s="20">
        <v>1</v>
      </c>
      <c r="L104" s="21">
        <v>0.5</v>
      </c>
      <c r="M104" s="20">
        <v>6</v>
      </c>
      <c r="N104" s="21">
        <v>6</v>
      </c>
      <c r="O104" s="20">
        <v>7</v>
      </c>
      <c r="P104" s="21">
        <v>3</v>
      </c>
      <c r="Q104" s="22">
        <v>42</v>
      </c>
      <c r="R104" s="23">
        <v>9</v>
      </c>
    </row>
    <row r="105" spans="1:18" ht="147" x14ac:dyDescent="0.25">
      <c r="A105" s="16">
        <v>99</v>
      </c>
      <c r="B105" s="17" t="s">
        <v>1545</v>
      </c>
      <c r="C105" s="18" t="s">
        <v>1546</v>
      </c>
      <c r="E105" s="19" t="s">
        <v>251</v>
      </c>
      <c r="F105" s="19" t="s">
        <v>252</v>
      </c>
      <c r="G105" s="19" t="str">
        <f>IF(F105="","",VLOOKUP(F105,[28]списки!$U$2:$V$147,2,))</f>
        <v>Опасность от подъема тяжестей, превышающих допустимый вес;</v>
      </c>
      <c r="H105" s="19" t="s">
        <v>253</v>
      </c>
      <c r="I105" s="19" t="str">
        <f>IF(F105="","",VLOOKUP(Q105,[28]списки!$O$2:$P$8,2))</f>
        <v xml:space="preserve">Возможный риск, необходимо уделить внимание </v>
      </c>
      <c r="J105" s="19" t="s">
        <v>254</v>
      </c>
      <c r="K105" s="20">
        <v>1</v>
      </c>
      <c r="L105" s="21">
        <v>0.5</v>
      </c>
      <c r="M105" s="20">
        <v>6</v>
      </c>
      <c r="N105" s="21">
        <v>6</v>
      </c>
      <c r="O105" s="20">
        <v>7</v>
      </c>
      <c r="P105" s="21">
        <v>3</v>
      </c>
      <c r="Q105" s="22">
        <v>42</v>
      </c>
      <c r="R105" s="23">
        <v>9</v>
      </c>
    </row>
    <row r="106" spans="1:18" ht="147" x14ac:dyDescent="0.25">
      <c r="A106" s="16">
        <v>100</v>
      </c>
      <c r="B106" s="17" t="s">
        <v>1545</v>
      </c>
      <c r="C106" s="18" t="s">
        <v>1546</v>
      </c>
      <c r="E106" s="19" t="s">
        <v>255</v>
      </c>
      <c r="F106" s="19" t="s">
        <v>256</v>
      </c>
      <c r="G106" s="19" t="str">
        <f>IF(F106="","",VLOOKUP(F106,[28]списки!$U$2:$V$147,2,))</f>
        <v>Опасность, связанная с наклонами корпуса;</v>
      </c>
      <c r="H106" s="19" t="s">
        <v>257</v>
      </c>
      <c r="I106" s="19" t="str">
        <f>IF(F106="","",VLOOKUP(Q106,[28]списки!$O$2:$P$8,2))</f>
        <v xml:space="preserve">Возможный риск, необходимо уделить внимание </v>
      </c>
      <c r="J106" s="19" t="s">
        <v>258</v>
      </c>
      <c r="K106" s="20">
        <v>1</v>
      </c>
      <c r="L106" s="21">
        <v>0.5</v>
      </c>
      <c r="M106" s="20">
        <v>6</v>
      </c>
      <c r="N106" s="21">
        <v>6</v>
      </c>
      <c r="O106" s="20">
        <v>7</v>
      </c>
      <c r="P106" s="21">
        <v>3</v>
      </c>
      <c r="Q106" s="22">
        <v>42</v>
      </c>
      <c r="R106" s="23">
        <v>9</v>
      </c>
    </row>
    <row r="107" spans="1:18" ht="147" x14ac:dyDescent="0.25">
      <c r="A107" s="16">
        <v>101</v>
      </c>
      <c r="B107" s="17" t="s">
        <v>1545</v>
      </c>
      <c r="C107" s="18" t="s">
        <v>1546</v>
      </c>
      <c r="E107" s="19" t="s">
        <v>261</v>
      </c>
      <c r="F107" s="19" t="s">
        <v>262</v>
      </c>
      <c r="G107" s="19" t="str">
        <f>IF(F107="","",VLOOKUP(F107,[28]списки!$U$2:$V$147,2,))</f>
        <v>Опасность, связанная с рабочей позой;</v>
      </c>
      <c r="H107" s="19" t="s">
        <v>263</v>
      </c>
      <c r="I107" s="19" t="str">
        <f>IF(F107="","",VLOOKUP(Q107,[28]списки!$O$2:$P$8,2))</f>
        <v xml:space="preserve">Возможный риск, необходимо уделить внимание </v>
      </c>
      <c r="J107" s="19" t="s">
        <v>264</v>
      </c>
      <c r="K107" s="20">
        <v>0.5</v>
      </c>
      <c r="L107" s="21">
        <v>0.2</v>
      </c>
      <c r="M107" s="20">
        <v>6</v>
      </c>
      <c r="N107" s="21">
        <v>6</v>
      </c>
      <c r="O107" s="20">
        <v>7</v>
      </c>
      <c r="P107" s="21">
        <v>7</v>
      </c>
      <c r="Q107" s="22">
        <v>21</v>
      </c>
      <c r="R107" s="23">
        <v>8.4000000000000021</v>
      </c>
    </row>
    <row r="108" spans="1:18" ht="147" x14ac:dyDescent="0.25">
      <c r="A108" s="16">
        <v>102</v>
      </c>
      <c r="B108" s="17" t="s">
        <v>1545</v>
      </c>
      <c r="C108" s="18" t="s">
        <v>1546</v>
      </c>
      <c r="E108" s="19" t="s">
        <v>261</v>
      </c>
      <c r="F108" s="19" t="s">
        <v>506</v>
      </c>
      <c r="G108" s="19" t="str">
        <f>IF(F108="","",VLOOKUP(F108,[28]списки!$U$2:$V$147,2,))</f>
        <v>Опасность вредных для здоровья поз, связанных с чрезмерным напряжением тела;</v>
      </c>
      <c r="H108" s="19" t="s">
        <v>507</v>
      </c>
      <c r="I108" s="19" t="str">
        <f>IF(F108="","",VLOOKUP(Q108,[28]списки!$O$2:$P$8,2))</f>
        <v xml:space="preserve">Возможный риск, необходимо уделить внимание </v>
      </c>
      <c r="J108" s="19" t="s">
        <v>264</v>
      </c>
      <c r="K108" s="20">
        <v>1</v>
      </c>
      <c r="L108" s="21">
        <v>0.5</v>
      </c>
      <c r="M108" s="20">
        <v>6</v>
      </c>
      <c r="N108" s="21">
        <v>6</v>
      </c>
      <c r="O108" s="20">
        <v>7</v>
      </c>
      <c r="P108" s="21">
        <v>7</v>
      </c>
      <c r="Q108" s="22">
        <v>42</v>
      </c>
      <c r="R108" s="23">
        <v>21</v>
      </c>
    </row>
    <row r="109" spans="1:18" ht="147" x14ac:dyDescent="0.25">
      <c r="A109" s="16">
        <v>103</v>
      </c>
      <c r="B109" s="17" t="s">
        <v>1545</v>
      </c>
      <c r="C109" s="18" t="s">
        <v>1546</v>
      </c>
      <c r="E109" s="19" t="s">
        <v>510</v>
      </c>
      <c r="F109" s="19" t="s">
        <v>511</v>
      </c>
      <c r="G109" s="19" t="str">
        <f>IF(F109="","",VLOOKUP(F109,[28]списки!$U$2:$V$147,2,))</f>
        <v>Опасность физических перегрузок от периодического поднятия тяжелых узлов и деталей машин;</v>
      </c>
      <c r="H109" s="19" t="s">
        <v>512</v>
      </c>
      <c r="I109" s="19" t="str">
        <f>IF(F109="","",VLOOKUP(Q109,[28]списки!$O$2:$P$8,2))</f>
        <v xml:space="preserve">Возможный риск, необходимо уделить внимание </v>
      </c>
      <c r="J109" s="19" t="s">
        <v>254</v>
      </c>
      <c r="K109" s="20">
        <v>1</v>
      </c>
      <c r="L109" s="21">
        <v>0.5</v>
      </c>
      <c r="M109" s="20">
        <v>6</v>
      </c>
      <c r="N109" s="21">
        <v>6</v>
      </c>
      <c r="O109" s="20">
        <v>7</v>
      </c>
      <c r="P109" s="21">
        <v>7</v>
      </c>
      <c r="Q109" s="22">
        <v>42</v>
      </c>
      <c r="R109" s="23">
        <v>21</v>
      </c>
    </row>
    <row r="110" spans="1:18" ht="147" x14ac:dyDescent="0.25">
      <c r="A110" s="16">
        <v>104</v>
      </c>
      <c r="B110" s="17" t="s">
        <v>1545</v>
      </c>
      <c r="C110" s="18" t="s">
        <v>1546</v>
      </c>
      <c r="E110" s="19" t="s">
        <v>515</v>
      </c>
      <c r="F110" s="19" t="s">
        <v>516</v>
      </c>
      <c r="G110" s="19" t="str">
        <f>IF(F110="","",VLOOKUP(F110,[28]списки!$U$2:$V$147,2,))</f>
        <v>Опасность психических нагрузок, стрессов;</v>
      </c>
      <c r="H110" s="19" t="s">
        <v>517</v>
      </c>
      <c r="I110" s="19" t="str">
        <f>IF(F110="","",VLOOKUP(Q110,[28]списки!$O$2:$P$8,2))</f>
        <v>Небольшой риск, меры не требуются</v>
      </c>
      <c r="J110" s="19" t="s">
        <v>243</v>
      </c>
      <c r="K110" s="20">
        <v>0.5</v>
      </c>
      <c r="L110" s="21">
        <v>0.5</v>
      </c>
      <c r="M110" s="20">
        <v>6</v>
      </c>
      <c r="N110" s="21">
        <v>6</v>
      </c>
      <c r="O110" s="20">
        <v>3</v>
      </c>
      <c r="P110" s="21">
        <v>3</v>
      </c>
      <c r="Q110" s="22">
        <v>9</v>
      </c>
      <c r="R110" s="23">
        <v>9</v>
      </c>
    </row>
    <row r="111" spans="1:18" ht="147" x14ac:dyDescent="0.25">
      <c r="A111" s="16">
        <v>105</v>
      </c>
      <c r="B111" s="17" t="s">
        <v>1545</v>
      </c>
      <c r="C111" s="18" t="s">
        <v>1546</v>
      </c>
      <c r="E111" s="19" t="s">
        <v>273</v>
      </c>
      <c r="F111" s="19" t="s">
        <v>274</v>
      </c>
      <c r="G111" s="19" t="str">
        <f>IF(F111="","",VLOOKUP(F111,[28]списки!$U$2:$V$147,2,))</f>
        <v>Опасность перенапряжения зрительного анализатора;</v>
      </c>
      <c r="H111" s="19" t="s">
        <v>275</v>
      </c>
      <c r="I111" s="19" t="str">
        <f>IF(F111="","",VLOOKUP(Q111,[28]списки!$O$2:$P$8,2))</f>
        <v>Небольшой риск, меры не требуются</v>
      </c>
      <c r="J111" s="19" t="s">
        <v>243</v>
      </c>
      <c r="K111" s="20">
        <v>0.5</v>
      </c>
      <c r="L111" s="21">
        <v>0.5</v>
      </c>
      <c r="M111" s="20">
        <v>6</v>
      </c>
      <c r="N111" s="21">
        <v>6</v>
      </c>
      <c r="O111" s="20">
        <v>3</v>
      </c>
      <c r="P111" s="21">
        <v>3</v>
      </c>
      <c r="Q111" s="22">
        <v>9</v>
      </c>
      <c r="R111" s="23">
        <v>9</v>
      </c>
    </row>
    <row r="112" spans="1:18" ht="147" x14ac:dyDescent="0.25">
      <c r="A112" s="16">
        <v>106</v>
      </c>
      <c r="B112" s="17" t="s">
        <v>1537</v>
      </c>
      <c r="C112" s="18" t="s">
        <v>1538</v>
      </c>
      <c r="E112" s="19" t="s">
        <v>255</v>
      </c>
      <c r="F112" s="19" t="s">
        <v>256</v>
      </c>
      <c r="G112" s="19" t="str">
        <f>IF(F112="","",VLOOKUP(F112,[28]списки!$U$2:$V$147,2,))</f>
        <v>Опасность, связанная с наклонами корпуса;</v>
      </c>
      <c r="H112" s="19" t="s">
        <v>257</v>
      </c>
      <c r="I112" s="19" t="str">
        <f>IF(F112="","",VLOOKUP(Q112,[28]списки!$O$2:$P$8,2))</f>
        <v xml:space="preserve">Возможный риск, необходимо уделить внимание </v>
      </c>
      <c r="J112" s="19" t="s">
        <v>258</v>
      </c>
      <c r="K112" s="20">
        <v>1</v>
      </c>
      <c r="L112" s="21">
        <v>0.5</v>
      </c>
      <c r="M112" s="20">
        <v>6</v>
      </c>
      <c r="N112" s="21">
        <v>6</v>
      </c>
      <c r="O112" s="20">
        <v>7</v>
      </c>
      <c r="P112" s="21">
        <v>3</v>
      </c>
      <c r="Q112" s="22">
        <v>42</v>
      </c>
      <c r="R112" s="23">
        <v>9</v>
      </c>
    </row>
    <row r="113" spans="1:18" ht="63" x14ac:dyDescent="0.25">
      <c r="A113" s="16">
        <v>107</v>
      </c>
      <c r="B113" s="17" t="s">
        <v>1537</v>
      </c>
      <c r="C113" s="18" t="s">
        <v>1538</v>
      </c>
      <c r="E113" s="19" t="s">
        <v>261</v>
      </c>
      <c r="F113" s="19" t="s">
        <v>262</v>
      </c>
      <c r="G113" s="19" t="str">
        <f>IF(F113="","",VLOOKUP(F113,[28]списки!$U$2:$V$147,2,))</f>
        <v>Опасность, связанная с рабочей позой;</v>
      </c>
      <c r="H113" s="19" t="s">
        <v>263</v>
      </c>
      <c r="I113" s="19" t="str">
        <f>IF(F113="","",VLOOKUP(Q113,[28]списки!$O$2:$P$8,2))</f>
        <v xml:space="preserve">Возможный риск, необходимо уделить внимание </v>
      </c>
      <c r="J113" s="19" t="s">
        <v>264</v>
      </c>
      <c r="K113" s="20">
        <v>0.5</v>
      </c>
      <c r="L113" s="21">
        <v>0.2</v>
      </c>
      <c r="M113" s="20">
        <v>6</v>
      </c>
      <c r="N113" s="21">
        <v>6</v>
      </c>
      <c r="O113" s="20">
        <v>7</v>
      </c>
      <c r="P113" s="21">
        <v>7</v>
      </c>
      <c r="Q113" s="22">
        <v>21</v>
      </c>
      <c r="R113" s="23">
        <v>8.4000000000000021</v>
      </c>
    </row>
    <row r="114" spans="1:18" ht="105" x14ac:dyDescent="0.25">
      <c r="A114" s="16">
        <v>108</v>
      </c>
      <c r="B114" s="17" t="s">
        <v>1537</v>
      </c>
      <c r="C114" s="18" t="s">
        <v>1538</v>
      </c>
      <c r="E114" s="19" t="s">
        <v>261</v>
      </c>
      <c r="F114" s="19" t="s">
        <v>506</v>
      </c>
      <c r="G114" s="19" t="str">
        <f>IF(F114="","",VLOOKUP(F114,[28]списки!$U$2:$V$147,2,))</f>
        <v>Опасность вредных для здоровья поз, связанных с чрезмерным напряжением тела;</v>
      </c>
      <c r="H114" s="19" t="s">
        <v>507</v>
      </c>
      <c r="I114" s="19" t="str">
        <f>IF(F114="","",VLOOKUP(Q114,[28]списки!$O$2:$P$8,2))</f>
        <v xml:space="preserve">Возможный риск, необходимо уделить внимание </v>
      </c>
      <c r="J114" s="19" t="s">
        <v>264</v>
      </c>
      <c r="K114" s="20">
        <v>1</v>
      </c>
      <c r="L114" s="21">
        <v>0.5</v>
      </c>
      <c r="M114" s="20">
        <v>6</v>
      </c>
      <c r="N114" s="21">
        <v>6</v>
      </c>
      <c r="O114" s="20">
        <v>7</v>
      </c>
      <c r="P114" s="21">
        <v>7</v>
      </c>
      <c r="Q114" s="22">
        <v>42</v>
      </c>
      <c r="R114" s="23">
        <v>21</v>
      </c>
    </row>
    <row r="115" spans="1:18" ht="210" x14ac:dyDescent="0.25">
      <c r="A115" s="16">
        <v>109</v>
      </c>
      <c r="B115" s="17" t="s">
        <v>1551</v>
      </c>
      <c r="C115" s="18" t="s">
        <v>1552</v>
      </c>
      <c r="E115" s="19" t="s">
        <v>283</v>
      </c>
      <c r="F115" s="19" t="s">
        <v>284</v>
      </c>
      <c r="G115" s="19" t="str">
        <f>IF(F115="","",VLOOKUP(F115,[28]списки!$U$2:$V$147,2,))</f>
        <v>Опасность от воздействия локальной вибрации при использовании ручных механизмов;</v>
      </c>
      <c r="H115" s="19" t="s">
        <v>285</v>
      </c>
      <c r="I115" s="19" t="str">
        <f>IF(F115="","",VLOOKUP(Q115,[28]списки!$O$2:$P$8,2))</f>
        <v xml:space="preserve">Возможный риск, необходимо уделить внимание </v>
      </c>
      <c r="J115" s="19" t="s">
        <v>286</v>
      </c>
      <c r="K115" s="20">
        <v>1</v>
      </c>
      <c r="L115" s="21">
        <v>0.5</v>
      </c>
      <c r="M115" s="20">
        <v>6</v>
      </c>
      <c r="N115" s="21">
        <v>6</v>
      </c>
      <c r="O115" s="20">
        <v>7</v>
      </c>
      <c r="P115" s="21">
        <v>7</v>
      </c>
      <c r="Q115" s="22">
        <v>42</v>
      </c>
      <c r="R115" s="23">
        <v>21</v>
      </c>
    </row>
    <row r="116" spans="1:18" ht="210" x14ac:dyDescent="0.25">
      <c r="A116" s="16">
        <v>110</v>
      </c>
      <c r="B116" s="17" t="s">
        <v>1551</v>
      </c>
      <c r="C116" s="18" t="s">
        <v>1552</v>
      </c>
      <c r="E116" s="19" t="s">
        <v>302</v>
      </c>
      <c r="F116" s="19" t="s">
        <v>303</v>
      </c>
      <c r="G116" s="19" t="str">
        <f>IF(F116="","",VLOOKUP(F116,[28]списки!$U$2:$V$147,2,))</f>
        <v>Опасность, связанная с воздействием общей вибрации;</v>
      </c>
      <c r="H116" s="19" t="s">
        <v>304</v>
      </c>
      <c r="I116" s="19" t="str">
        <f>IF(F116="","",VLOOKUP(Q116,[28]списки!$O$2:$P$8,2))</f>
        <v xml:space="preserve">Возможный риск, необходимо уделить внимание </v>
      </c>
      <c r="J116" s="19" t="s">
        <v>305</v>
      </c>
      <c r="K116" s="20">
        <v>0.5</v>
      </c>
      <c r="L116" s="21">
        <v>0.2</v>
      </c>
      <c r="M116" s="20">
        <v>6</v>
      </c>
      <c r="N116" s="21">
        <v>6</v>
      </c>
      <c r="O116" s="20">
        <v>7</v>
      </c>
      <c r="P116" s="21">
        <v>7</v>
      </c>
      <c r="Q116" s="22">
        <v>21</v>
      </c>
      <c r="R116" s="23">
        <v>8.4000000000000021</v>
      </c>
    </row>
    <row r="117" spans="1:18" ht="168" x14ac:dyDescent="0.25">
      <c r="A117" s="16">
        <v>111</v>
      </c>
      <c r="B117" s="17" t="s">
        <v>1545</v>
      </c>
      <c r="C117" s="18" t="s">
        <v>1546</v>
      </c>
      <c r="E117" s="19" t="s">
        <v>302</v>
      </c>
      <c r="F117" s="19" t="s">
        <v>303</v>
      </c>
      <c r="G117" s="19" t="str">
        <f>IF(F117="","",VLOOKUP(F117,[28]списки!$U$2:$V$147,2,))</f>
        <v>Опасность, связанная с воздействием общей вибрации;</v>
      </c>
      <c r="H117" s="19" t="s">
        <v>304</v>
      </c>
      <c r="I117" s="19" t="str">
        <f>IF(F117="","",VLOOKUP(Q117,[28]списки!$O$2:$P$8,2))</f>
        <v xml:space="preserve">Возможный риск, необходимо уделить внимание </v>
      </c>
      <c r="J117" s="19" t="s">
        <v>305</v>
      </c>
      <c r="K117" s="20">
        <v>0.5</v>
      </c>
      <c r="L117" s="21">
        <v>0.2</v>
      </c>
      <c r="M117" s="20">
        <v>6</v>
      </c>
      <c r="N117" s="21">
        <v>6</v>
      </c>
      <c r="O117" s="20">
        <v>7</v>
      </c>
      <c r="P117" s="21">
        <v>7</v>
      </c>
      <c r="Q117" s="22">
        <v>21</v>
      </c>
      <c r="R117" s="23">
        <v>8.4000000000000021</v>
      </c>
    </row>
    <row r="118" spans="1:18" ht="210" x14ac:dyDescent="0.25">
      <c r="A118" s="16">
        <v>112</v>
      </c>
      <c r="B118" s="17" t="s">
        <v>1553</v>
      </c>
      <c r="C118" s="18" t="s">
        <v>1554</v>
      </c>
      <c r="E118" s="19" t="s">
        <v>302</v>
      </c>
      <c r="F118" s="19" t="s">
        <v>530</v>
      </c>
      <c r="G118" s="19" t="str">
        <f>IF(F118="","",VLOOKUP(F118,[28]списки!$U$2:$V$147,2,))</f>
        <v>Опасность, связанная с воздействием электростатического поля;</v>
      </c>
      <c r="H118" s="19" t="s">
        <v>531</v>
      </c>
      <c r="I118" s="19" t="str">
        <f>IF(F118="","",VLOOKUP(Q118,[28]списки!$O$2:$P$8,2))</f>
        <v>Небольшой риск, меры не требуются</v>
      </c>
      <c r="J118" s="19" t="s">
        <v>243</v>
      </c>
      <c r="K118" s="20">
        <v>0.2</v>
      </c>
      <c r="L118" s="21">
        <v>0.2</v>
      </c>
      <c r="M118" s="20">
        <v>6</v>
      </c>
      <c r="N118" s="21">
        <v>6</v>
      </c>
      <c r="O118" s="20">
        <v>3</v>
      </c>
      <c r="P118" s="21">
        <v>3</v>
      </c>
      <c r="Q118" s="22">
        <v>3.6000000000000005</v>
      </c>
      <c r="R118" s="23">
        <v>3.6000000000000005</v>
      </c>
    </row>
    <row r="119" spans="1:18" ht="273" x14ac:dyDescent="0.25">
      <c r="A119" s="16">
        <v>113</v>
      </c>
      <c r="B119" s="17" t="s">
        <v>1555</v>
      </c>
      <c r="C119" s="18" t="s">
        <v>1556</v>
      </c>
      <c r="E119" s="19" t="s">
        <v>818</v>
      </c>
      <c r="F119" s="19" t="s">
        <v>819</v>
      </c>
      <c r="G119" s="19" t="str">
        <f>IF(F119="","",VLOOKUP(F119,[28]списки!$U$2:$V$147,2,))</f>
        <v>Опасность, связанная с воздействием постоянного магнитного поля;</v>
      </c>
      <c r="H119" s="19" t="s">
        <v>821</v>
      </c>
      <c r="I119" s="19" t="str">
        <f>IF(F119="","",VLOOKUP(Q119,[28]списки!$O$2:$P$8,2))</f>
        <v>Небольшой риск, меры не требуются</v>
      </c>
      <c r="J119" s="19" t="s">
        <v>243</v>
      </c>
      <c r="K119" s="20">
        <v>0.5</v>
      </c>
      <c r="L119" s="21">
        <v>0.5</v>
      </c>
      <c r="M119" s="20">
        <v>6</v>
      </c>
      <c r="N119" s="21">
        <v>6</v>
      </c>
      <c r="O119" s="20">
        <v>3</v>
      </c>
      <c r="P119" s="21">
        <v>3</v>
      </c>
      <c r="Q119" s="22">
        <v>9</v>
      </c>
      <c r="R119" s="23">
        <v>9</v>
      </c>
    </row>
    <row r="120" spans="1:18" ht="189" x14ac:dyDescent="0.25">
      <c r="A120" s="16">
        <v>114</v>
      </c>
      <c r="B120" s="17" t="s">
        <v>1557</v>
      </c>
      <c r="C120" s="18" t="s">
        <v>1558</v>
      </c>
      <c r="E120" s="19" t="s">
        <v>538</v>
      </c>
      <c r="F120" s="19" t="s">
        <v>539</v>
      </c>
      <c r="G120" s="19" t="str">
        <f>IF(F120="","",VLOOKUP(F120,[28]списки!$U$2:$V$147,2,))</f>
        <v>Опасность при выполнении альпинистских работ;</v>
      </c>
      <c r="H120" s="19" t="s">
        <v>540</v>
      </c>
      <c r="I120" s="19" t="str">
        <f>IF(F120="","",VLOOKUP(Q120,[28]списки!$O$2:$P$8,2))</f>
        <v>Высокий риск, требуются неотложные меры, усовершенствования</v>
      </c>
      <c r="J120" s="19" t="s">
        <v>541</v>
      </c>
      <c r="K120" s="20">
        <v>3</v>
      </c>
      <c r="L120" s="21">
        <v>1</v>
      </c>
      <c r="M120" s="20">
        <v>6</v>
      </c>
      <c r="N120" s="21">
        <v>6</v>
      </c>
      <c r="O120" s="20">
        <v>15</v>
      </c>
      <c r="P120" s="21">
        <v>15</v>
      </c>
      <c r="Q120" s="22">
        <v>270</v>
      </c>
      <c r="R120" s="23">
        <v>90</v>
      </c>
    </row>
    <row r="121" spans="1:18" ht="252" x14ac:dyDescent="0.25">
      <c r="A121" s="16">
        <v>115</v>
      </c>
      <c r="B121" s="17" t="s">
        <v>1555</v>
      </c>
      <c r="C121" s="18" t="s">
        <v>1556</v>
      </c>
      <c r="E121" s="19" t="s">
        <v>127</v>
      </c>
      <c r="F121" s="19" t="s">
        <v>128</v>
      </c>
      <c r="G121" s="19" t="str">
        <f>IF(F121="","",VLOOKUP(F121,[28]списки!$U$2:$V$147,2,))</f>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
      <c r="H121" s="19" t="s">
        <v>129</v>
      </c>
      <c r="I121" s="19" t="str">
        <f>IF(F121="","",VLOOKUP(Q121,[28]списки!$O$2:$P$8,2))</f>
        <v xml:space="preserve">Возможный риск, необходимо уделить внимание </v>
      </c>
      <c r="J121" s="19" t="s">
        <v>130</v>
      </c>
      <c r="K121" s="20">
        <v>0.5</v>
      </c>
      <c r="L121" s="21">
        <v>0.2</v>
      </c>
      <c r="M121" s="20">
        <v>3</v>
      </c>
      <c r="N121" s="21">
        <v>3</v>
      </c>
      <c r="O121" s="20">
        <v>15</v>
      </c>
      <c r="P121" s="21">
        <v>15</v>
      </c>
      <c r="Q121" s="22">
        <v>22.5</v>
      </c>
      <c r="R121" s="23">
        <v>9.0000000000000018</v>
      </c>
    </row>
    <row r="122" spans="1:18" ht="189" x14ac:dyDescent="0.25">
      <c r="A122" s="16">
        <v>116</v>
      </c>
      <c r="B122" s="17" t="s">
        <v>1557</v>
      </c>
      <c r="C122" s="18" t="s">
        <v>1558</v>
      </c>
      <c r="E122" s="19" t="s">
        <v>544</v>
      </c>
      <c r="F122" s="19" t="s">
        <v>545</v>
      </c>
      <c r="G122" s="19" t="str">
        <f>IF(F122="","",VLOOKUP(F122,[28]списки!$U$2:$V$147,2,))</f>
        <v>Опасность выполнения кровельных работ на крышах, имеющих большой угол наклона рабочей поверхности;</v>
      </c>
      <c r="H122" s="19" t="s">
        <v>546</v>
      </c>
      <c r="I122" s="19" t="str">
        <f>IF(F122="","",VLOOKUP(Q122,[28]списки!$O$2:$P$8,2))</f>
        <v>Высокий риск, требуются неотложные меры, усовершенствования</v>
      </c>
      <c r="J122" s="19" t="s">
        <v>541</v>
      </c>
      <c r="K122" s="20">
        <v>3</v>
      </c>
      <c r="L122" s="21">
        <v>1</v>
      </c>
      <c r="M122" s="20">
        <v>6</v>
      </c>
      <c r="N122" s="21">
        <v>6</v>
      </c>
      <c r="O122" s="20">
        <v>15</v>
      </c>
      <c r="P122" s="21">
        <v>15</v>
      </c>
      <c r="Q122" s="22">
        <v>270</v>
      </c>
      <c r="R122" s="23">
        <v>90</v>
      </c>
    </row>
    <row r="123" spans="1:18" ht="315" x14ac:dyDescent="0.25">
      <c r="A123" s="16">
        <v>117</v>
      </c>
      <c r="B123" s="17" t="s">
        <v>1525</v>
      </c>
      <c r="C123" s="18" t="s">
        <v>1526</v>
      </c>
      <c r="E123" s="19" t="s">
        <v>840</v>
      </c>
      <c r="F123" s="19" t="s">
        <v>841</v>
      </c>
      <c r="G123" s="19" t="str">
        <f>IF(F123="","",VLOOKUP(F123,[28]списки!$U$2:$V$147,2,))</f>
        <v xml:space="preserve"> Опасность утонуть в водоеме;</v>
      </c>
      <c r="H123" s="19" t="s">
        <v>843</v>
      </c>
      <c r="I123" s="19" t="str">
        <f>IF(F123="","",VLOOKUP(Q123,[28]списки!$O$2:$P$8,2))</f>
        <v xml:space="preserve">Возможный риск, необходимо уделить внимание </v>
      </c>
      <c r="J123" s="19" t="s">
        <v>844</v>
      </c>
      <c r="K123" s="20">
        <v>0.5</v>
      </c>
      <c r="L123" s="21">
        <v>0.2</v>
      </c>
      <c r="M123" s="20">
        <v>6</v>
      </c>
      <c r="N123" s="21">
        <v>6</v>
      </c>
      <c r="O123" s="20">
        <v>7</v>
      </c>
      <c r="P123" s="21">
        <v>7</v>
      </c>
      <c r="Q123" s="22">
        <v>21</v>
      </c>
      <c r="R123" s="23">
        <v>8.4000000000000021</v>
      </c>
    </row>
    <row r="124" spans="1:18" ht="168" x14ac:dyDescent="0.25">
      <c r="A124" s="16">
        <v>118</v>
      </c>
      <c r="B124" s="17" t="s">
        <v>1559</v>
      </c>
      <c r="C124" s="18" t="s">
        <v>1560</v>
      </c>
      <c r="E124" s="19" t="s">
        <v>327</v>
      </c>
      <c r="F124" s="19" t="s">
        <v>328</v>
      </c>
      <c r="G124" s="19" t="str">
        <f>IF(F124="","",VLOOKUP(F124,[28]списки!$U$2:$V$147,2,))</f>
        <v xml:space="preserve"> Опасность от вдыхания дыма, паров вредных газов и пыли при пожаре;</v>
      </c>
      <c r="H124" s="19" t="s">
        <v>329</v>
      </c>
      <c r="I124" s="19" t="str">
        <f>IF(F124="","",VLOOKUP(Q124,[28]списки!$O$2:$P$8,2))</f>
        <v>Высокий риск, требуются неотложные меры, усовершенствования</v>
      </c>
      <c r="J124" s="19" t="s">
        <v>330</v>
      </c>
      <c r="K124" s="20">
        <v>3</v>
      </c>
      <c r="L124" s="21">
        <v>1</v>
      </c>
      <c r="M124" s="20">
        <v>6</v>
      </c>
      <c r="N124" s="21">
        <v>6</v>
      </c>
      <c r="O124" s="20">
        <v>15</v>
      </c>
      <c r="P124" s="21">
        <v>7</v>
      </c>
      <c r="Q124" s="22">
        <v>270</v>
      </c>
      <c r="R124" s="23">
        <v>42</v>
      </c>
    </row>
    <row r="125" spans="1:18" ht="168" x14ac:dyDescent="0.25">
      <c r="A125" s="16">
        <v>119</v>
      </c>
      <c r="B125" s="17" t="s">
        <v>1525</v>
      </c>
      <c r="C125" s="18" t="s">
        <v>1526</v>
      </c>
      <c r="E125" s="19" t="s">
        <v>832</v>
      </c>
      <c r="F125" s="19" t="s">
        <v>833</v>
      </c>
      <c r="G125" s="19" t="str">
        <f>IF(F125="","",VLOOKUP(F125,[28]списки!$U$2:$V$147,2,))</f>
        <v>Опасность от электромагнитных излучений (в том числе промышленной частоты);</v>
      </c>
      <c r="H125" s="19" t="s">
        <v>835</v>
      </c>
      <c r="I125" s="19" t="str">
        <f>IF(F125="","",VLOOKUP(Q125,[28]списки!$O$2:$P$8,2))</f>
        <v>Небольшой риск, меры не требуются</v>
      </c>
      <c r="J125" s="19" t="s">
        <v>243</v>
      </c>
      <c r="K125" s="20">
        <v>0.5</v>
      </c>
      <c r="L125" s="21">
        <v>0.5</v>
      </c>
      <c r="M125" s="20">
        <v>6</v>
      </c>
      <c r="N125" s="21">
        <v>6</v>
      </c>
      <c r="O125" s="20">
        <v>3</v>
      </c>
      <c r="P125" s="21">
        <v>3</v>
      </c>
      <c r="Q125" s="22">
        <v>9</v>
      </c>
      <c r="R125" s="23">
        <v>9</v>
      </c>
    </row>
    <row r="126" spans="1:18" ht="168" x14ac:dyDescent="0.25">
      <c r="A126" s="16">
        <v>120</v>
      </c>
      <c r="B126" s="17" t="s">
        <v>1525</v>
      </c>
      <c r="C126" s="18" t="s">
        <v>1526</v>
      </c>
      <c r="E126" s="19" t="s">
        <v>327</v>
      </c>
      <c r="F126" s="19" t="s">
        <v>328</v>
      </c>
      <c r="G126" s="19" t="str">
        <f>IF(F126="","",VLOOKUP(F126,[28]списки!$U$2:$V$147,2,))</f>
        <v xml:space="preserve"> Опасность от вдыхания дыма, паров вредных газов и пыли при пожаре;</v>
      </c>
      <c r="H126" s="19" t="s">
        <v>329</v>
      </c>
      <c r="I126" s="19" t="str">
        <f>IF(F126="","",VLOOKUP(Q126,[28]списки!$O$2:$P$8,2))</f>
        <v>Высокий риск, требуются неотложные меры, усовершенствования</v>
      </c>
      <c r="J126" s="19" t="s">
        <v>330</v>
      </c>
      <c r="K126" s="20">
        <v>3</v>
      </c>
      <c r="L126" s="21">
        <v>1</v>
      </c>
      <c r="M126" s="20">
        <v>6</v>
      </c>
      <c r="N126" s="21">
        <v>6</v>
      </c>
      <c r="O126" s="20">
        <v>15</v>
      </c>
      <c r="P126" s="21">
        <v>7</v>
      </c>
      <c r="Q126" s="22">
        <v>270</v>
      </c>
      <c r="R126" s="23">
        <v>42</v>
      </c>
    </row>
    <row r="127" spans="1:18" ht="189" x14ac:dyDescent="0.25">
      <c r="A127" s="16">
        <v>121</v>
      </c>
      <c r="B127" s="17" t="s">
        <v>1525</v>
      </c>
      <c r="C127" s="18" t="s">
        <v>1526</v>
      </c>
      <c r="E127" s="19" t="s">
        <v>333</v>
      </c>
      <c r="F127" s="19" t="s">
        <v>334</v>
      </c>
      <c r="G127" s="19" t="str">
        <f>IF(F127="","",VLOOKUP(F127,[28]списки!$U$2:$V$147,2,))</f>
        <v xml:space="preserve"> Опасность воспламенения;</v>
      </c>
      <c r="H127" s="19" t="s">
        <v>335</v>
      </c>
      <c r="I127" s="19" t="str">
        <f>IF(F127="","",VLOOKUP(Q127,[28]списки!$O$2:$P$8,2))</f>
        <v>Высокий риск, требуются неотложные меры, усовершенствования</v>
      </c>
      <c r="J127" s="19" t="s">
        <v>336</v>
      </c>
      <c r="K127" s="20">
        <v>3</v>
      </c>
      <c r="L127" s="21">
        <v>0.5</v>
      </c>
      <c r="M127" s="20">
        <v>6</v>
      </c>
      <c r="N127" s="21">
        <v>6</v>
      </c>
      <c r="O127" s="20">
        <v>15</v>
      </c>
      <c r="P127" s="21">
        <v>15</v>
      </c>
      <c r="Q127" s="22">
        <v>270</v>
      </c>
      <c r="R127" s="23">
        <v>45</v>
      </c>
    </row>
    <row r="128" spans="1:18" ht="315" x14ac:dyDescent="0.25">
      <c r="A128" s="16">
        <v>122</v>
      </c>
      <c r="B128" s="17" t="s">
        <v>1525</v>
      </c>
      <c r="C128" s="18" t="s">
        <v>1526</v>
      </c>
      <c r="E128" s="19" t="s">
        <v>337</v>
      </c>
      <c r="F128" s="19" t="s">
        <v>338</v>
      </c>
      <c r="G128" s="19" t="str">
        <f>IF(F128="","",VLOOKUP(F128,[28]списки!$U$2:$V$147,2,))</f>
        <v xml:space="preserve"> Опасность воздействия открытого пламени;</v>
      </c>
      <c r="H128" s="19" t="s">
        <v>339</v>
      </c>
      <c r="I128" s="19" t="str">
        <f>IF(F128="","",VLOOKUP(Q128,[28]списки!$O$2:$P$8,2))</f>
        <v>Серьезный риск, требуются меры по снижению степени риска в установленные сроки</v>
      </c>
      <c r="J128" s="19" t="s">
        <v>340</v>
      </c>
      <c r="K128" s="20">
        <v>3</v>
      </c>
      <c r="L128" s="21">
        <v>0.5</v>
      </c>
      <c r="M128" s="20">
        <v>6</v>
      </c>
      <c r="N128" s="21">
        <v>6</v>
      </c>
      <c r="O128" s="20">
        <v>7</v>
      </c>
      <c r="P128" s="21">
        <v>7</v>
      </c>
      <c r="Q128" s="22">
        <v>126</v>
      </c>
      <c r="R128" s="23">
        <v>21</v>
      </c>
    </row>
    <row r="129" spans="1:18" ht="168" x14ac:dyDescent="0.25">
      <c r="A129" s="16">
        <v>123</v>
      </c>
      <c r="B129" s="17" t="s">
        <v>1525</v>
      </c>
      <c r="C129" s="18" t="s">
        <v>1526</v>
      </c>
      <c r="E129" s="19" t="s">
        <v>662</v>
      </c>
      <c r="F129" s="19" t="s">
        <v>663</v>
      </c>
      <c r="G129" s="19" t="str">
        <f>IF(F129="","",VLOOKUP(F129,[28]списки!$U$2:$V$147,2,))</f>
        <v xml:space="preserve"> Опасность воздействия повышенной температуры окружающей среды;</v>
      </c>
      <c r="H129" s="19" t="s">
        <v>665</v>
      </c>
      <c r="I129" s="19" t="str">
        <f>IF(F129="","",VLOOKUP(Q129,[28]списки!$O$2:$P$8,2))</f>
        <v xml:space="preserve">Возможный риск, необходимо уделить внимание </v>
      </c>
      <c r="J129" s="19" t="s">
        <v>666</v>
      </c>
      <c r="K129" s="20">
        <v>0.5</v>
      </c>
      <c r="L129" s="21">
        <v>0.2</v>
      </c>
      <c r="M129" s="20">
        <v>6</v>
      </c>
      <c r="N129" s="21">
        <v>6</v>
      </c>
      <c r="O129" s="20">
        <v>7</v>
      </c>
      <c r="P129" s="21">
        <v>7</v>
      </c>
      <c r="Q129" s="22">
        <v>21</v>
      </c>
      <c r="R129" s="23">
        <v>8.4000000000000021</v>
      </c>
    </row>
    <row r="130" spans="1:18" ht="168" x14ac:dyDescent="0.25">
      <c r="A130" s="16">
        <v>124</v>
      </c>
      <c r="B130" s="17" t="s">
        <v>1525</v>
      </c>
      <c r="C130" s="18" t="s">
        <v>1526</v>
      </c>
      <c r="E130" s="19" t="s">
        <v>341</v>
      </c>
      <c r="F130" s="19" t="s">
        <v>342</v>
      </c>
      <c r="G130" s="19" t="str">
        <f>IF(F130="","",VLOOKUP(F130,[28]списки!$U$2:$V$147,2,))</f>
        <v>Опасность воздействия пониженной концентрации кислорода в воздухе;</v>
      </c>
      <c r="H130" s="19" t="s">
        <v>343</v>
      </c>
      <c r="I130" s="19" t="str">
        <f>IF(F130="","",VLOOKUP(Q130,[28]списки!$O$2:$P$8,2))</f>
        <v>Высокий риск, требуются неотложные меры, усовершенствования</v>
      </c>
      <c r="J130" s="19" t="s">
        <v>330</v>
      </c>
      <c r="K130" s="20">
        <v>3</v>
      </c>
      <c r="L130" s="21">
        <v>1</v>
      </c>
      <c r="M130" s="20">
        <v>6</v>
      </c>
      <c r="N130" s="21">
        <v>6</v>
      </c>
      <c r="O130" s="20">
        <v>15</v>
      </c>
      <c r="P130" s="21">
        <v>7</v>
      </c>
      <c r="Q130" s="22">
        <v>270</v>
      </c>
      <c r="R130" s="23">
        <v>42</v>
      </c>
    </row>
    <row r="131" spans="1:18" ht="168" x14ac:dyDescent="0.25">
      <c r="A131" s="16">
        <v>125</v>
      </c>
      <c r="B131" s="17" t="s">
        <v>1525</v>
      </c>
      <c r="C131" s="18" t="s">
        <v>1526</v>
      </c>
      <c r="E131" s="19" t="s">
        <v>1001</v>
      </c>
      <c r="F131" s="19" t="s">
        <v>1002</v>
      </c>
      <c r="G131" s="19" t="str">
        <f>IF(F131="","",VLOOKUP(F131,[28]списки!$U$2:$V$147,2,))</f>
        <v>Опасность воздействия огнетушащих веществ;</v>
      </c>
      <c r="H131" s="19" t="s">
        <v>1004</v>
      </c>
      <c r="I131" s="19" t="str">
        <f>IF(F131="","",VLOOKUP(Q131,[28]списки!$O$2:$P$8,2))</f>
        <v>Небольшой риск, меры не требуются</v>
      </c>
      <c r="J131" s="19" t="s">
        <v>184</v>
      </c>
      <c r="K131" s="20">
        <v>0.5</v>
      </c>
      <c r="L131" s="21">
        <v>0.5</v>
      </c>
      <c r="M131" s="20">
        <v>6</v>
      </c>
      <c r="N131" s="21">
        <v>6</v>
      </c>
      <c r="O131" s="20">
        <v>3</v>
      </c>
      <c r="P131" s="21">
        <v>3</v>
      </c>
      <c r="Q131" s="22">
        <v>9</v>
      </c>
      <c r="R131" s="23">
        <v>9</v>
      </c>
    </row>
    <row r="132" spans="1:18" ht="168" x14ac:dyDescent="0.25">
      <c r="A132" s="16">
        <v>126</v>
      </c>
      <c r="B132" s="17" t="s">
        <v>1525</v>
      </c>
      <c r="C132" s="18" t="s">
        <v>1526</v>
      </c>
      <c r="E132" s="19" t="s">
        <v>871</v>
      </c>
      <c r="F132" s="19" t="s">
        <v>872</v>
      </c>
      <c r="G132" s="19" t="str">
        <f>IF(F132="","",VLOOKUP(F132,[28]списки!$U$2:$V$147,2,))</f>
        <v>Опасность воздействия осколков частей разрушившихся зданий, сооружений, строений;</v>
      </c>
      <c r="H132" s="19" t="s">
        <v>874</v>
      </c>
      <c r="I132" s="19" t="str">
        <f>IF(F132="","",VLOOKUP(Q132,[28]списки!$O$2:$P$8,2))</f>
        <v>Высокий риск, требуются неотложные меры, усовершенствования</v>
      </c>
      <c r="J132" s="19" t="s">
        <v>330</v>
      </c>
      <c r="K132" s="20">
        <v>3</v>
      </c>
      <c r="L132" s="21">
        <v>1</v>
      </c>
      <c r="M132" s="20">
        <v>6</v>
      </c>
      <c r="N132" s="21">
        <v>6</v>
      </c>
      <c r="O132" s="20">
        <v>15</v>
      </c>
      <c r="P132" s="21">
        <v>7</v>
      </c>
      <c r="Q132" s="22">
        <v>270</v>
      </c>
      <c r="R132" s="23">
        <v>42</v>
      </c>
    </row>
    <row r="133" spans="1:18" ht="189" x14ac:dyDescent="0.25">
      <c r="A133" s="16">
        <v>127</v>
      </c>
      <c r="B133" s="17" t="s">
        <v>1525</v>
      </c>
      <c r="C133" s="18" t="s">
        <v>1526</v>
      </c>
      <c r="E133" s="19" t="s">
        <v>375</v>
      </c>
      <c r="F133" s="19" t="s">
        <v>376</v>
      </c>
      <c r="G133" s="19" t="str">
        <f>IF(F133="","",VLOOKUP(F133,[28]списки!$U$2:$V$147,2,))</f>
        <v>Опасность самовозгорания горючих веществ;</v>
      </c>
      <c r="H133" s="19" t="s">
        <v>377</v>
      </c>
      <c r="I133" s="19" t="str">
        <f>IF(F133="","",VLOOKUP(Q133,[28]списки!$O$2:$P$8,2))</f>
        <v>Серьезный риск, требуются меры по снижению степени риска в установленные сроки</v>
      </c>
      <c r="J133" s="19" t="s">
        <v>378</v>
      </c>
      <c r="K133" s="20">
        <v>1</v>
      </c>
      <c r="L133" s="21">
        <v>0.5</v>
      </c>
      <c r="M133" s="20">
        <v>6</v>
      </c>
      <c r="N133" s="21">
        <v>6</v>
      </c>
      <c r="O133" s="20">
        <v>15</v>
      </c>
      <c r="P133" s="21">
        <v>15</v>
      </c>
      <c r="Q133" s="22">
        <v>90</v>
      </c>
      <c r="R133" s="23">
        <v>45</v>
      </c>
    </row>
    <row r="134" spans="1:18" ht="294" x14ac:dyDescent="0.25">
      <c r="A134" s="16">
        <v>128</v>
      </c>
      <c r="B134" s="17" t="s">
        <v>1525</v>
      </c>
      <c r="C134" s="18" t="s">
        <v>1526</v>
      </c>
      <c r="E134" s="19" t="s">
        <v>379</v>
      </c>
      <c r="F134" s="19" t="s">
        <v>380</v>
      </c>
      <c r="G134" s="19" t="str">
        <f>IF(F134="","",VLOOKUP(F134,[28]списки!$U$2:$V$147,2,))</f>
        <v xml:space="preserve"> Опасность возникновения взрыва, в том числе происшедшего вследствие пожара;</v>
      </c>
      <c r="H134" s="19" t="s">
        <v>381</v>
      </c>
      <c r="I134" s="19" t="str">
        <f>IF(F134="","",VLOOKUP(Q134,[28]списки!$O$2:$P$8,2))</f>
        <v>Высокий риск, требуются неотложные меры, усовершенствования</v>
      </c>
      <c r="J134" s="19" t="s">
        <v>382</v>
      </c>
      <c r="K134" s="20">
        <v>1</v>
      </c>
      <c r="L134" s="21">
        <v>0.5</v>
      </c>
      <c r="M134" s="20">
        <v>6</v>
      </c>
      <c r="N134" s="21">
        <v>6</v>
      </c>
      <c r="O134" s="20">
        <v>40</v>
      </c>
      <c r="P134" s="21">
        <v>40</v>
      </c>
      <c r="Q134" s="22">
        <v>240</v>
      </c>
      <c r="R134" s="23">
        <v>120</v>
      </c>
    </row>
    <row r="135" spans="1:18" ht="168" x14ac:dyDescent="0.25">
      <c r="A135" s="16">
        <v>129</v>
      </c>
      <c r="B135" s="17" t="s">
        <v>1525</v>
      </c>
      <c r="C135" s="18" t="s">
        <v>1526</v>
      </c>
      <c r="E135" s="19" t="s">
        <v>385</v>
      </c>
      <c r="F135" s="19" t="s">
        <v>386</v>
      </c>
      <c r="G135" s="19" t="str">
        <f>IF(F135="","",VLOOKUP(F135,[28]списки!$U$2:$V$147,2,))</f>
        <v xml:space="preserve"> Опасность воздействия ударной волны;</v>
      </c>
      <c r="H135" s="19" t="s">
        <v>387</v>
      </c>
      <c r="I135" s="19" t="str">
        <f>IF(F135="","",VLOOKUP(Q135,[28]списки!$O$2:$P$8,2))</f>
        <v>Серьезный риск, требуются меры по снижению степени риска в установленные сроки</v>
      </c>
      <c r="J135" s="19" t="s">
        <v>388</v>
      </c>
      <c r="K135" s="20">
        <v>1</v>
      </c>
      <c r="L135" s="21">
        <v>0.5</v>
      </c>
      <c r="M135" s="20">
        <v>6</v>
      </c>
      <c r="N135" s="21">
        <v>6</v>
      </c>
      <c r="O135" s="20">
        <v>15</v>
      </c>
      <c r="P135" s="21">
        <v>15</v>
      </c>
      <c r="Q135" s="22">
        <v>90</v>
      </c>
      <c r="R135" s="23">
        <v>45</v>
      </c>
    </row>
    <row r="136" spans="1:18" ht="210" x14ac:dyDescent="0.25">
      <c r="A136" s="16">
        <v>130</v>
      </c>
      <c r="B136" s="17" t="s">
        <v>1525</v>
      </c>
      <c r="C136" s="18" t="s">
        <v>1526</v>
      </c>
      <c r="E136" s="19" t="s">
        <v>379</v>
      </c>
      <c r="F136" s="19" t="s">
        <v>588</v>
      </c>
      <c r="G136" s="19" t="str">
        <f>IF(F136="","",VLOOKUP(F136,[28]списки!$U$2:$V$147,2,))</f>
        <v xml:space="preserve"> Опасность воздействия высокого давления при взрыве;</v>
      </c>
      <c r="H136" s="19" t="s">
        <v>589</v>
      </c>
      <c r="I136" s="19" t="str">
        <f>IF(F136="","",VLOOKUP(Q136,[28]списки!$O$2:$P$8,2))</f>
        <v>Серьезный риск, требуются меры по снижению степени риска в установленные сроки</v>
      </c>
      <c r="J136" s="19" t="s">
        <v>388</v>
      </c>
      <c r="K136" s="20">
        <v>1</v>
      </c>
      <c r="L136" s="21">
        <v>0.5</v>
      </c>
      <c r="M136" s="20">
        <v>6</v>
      </c>
      <c r="N136" s="21">
        <v>6</v>
      </c>
      <c r="O136" s="20">
        <v>15</v>
      </c>
      <c r="P136" s="21">
        <v>15</v>
      </c>
      <c r="Q136" s="22">
        <v>90</v>
      </c>
      <c r="R136" s="23">
        <v>45</v>
      </c>
    </row>
    <row r="137" spans="1:18" ht="168" x14ac:dyDescent="0.25">
      <c r="A137" s="16">
        <v>131</v>
      </c>
      <c r="B137" s="17" t="s">
        <v>1525</v>
      </c>
      <c r="C137" s="18" t="s">
        <v>1526</v>
      </c>
      <c r="E137" s="19" t="s">
        <v>946</v>
      </c>
      <c r="F137" s="19" t="s">
        <v>947</v>
      </c>
      <c r="G137" s="19" t="str">
        <f>IF(F137="","",VLOOKUP(F137,[28]списки!$U$2:$V$147,2,))</f>
        <v xml:space="preserve"> Опасность ожога при взрыве;</v>
      </c>
      <c r="H137" s="19" t="s">
        <v>948</v>
      </c>
      <c r="I137" s="19" t="str">
        <f>IF(F137="","",VLOOKUP(Q137,[28]списки!$O$2:$P$8,2))</f>
        <v>Серьезный риск, требуются меры по снижению степени риска в установленные сроки</v>
      </c>
      <c r="J137" s="19" t="s">
        <v>388</v>
      </c>
      <c r="K137" s="20">
        <v>1</v>
      </c>
      <c r="L137" s="21">
        <v>0.5</v>
      </c>
      <c r="M137" s="20">
        <v>6</v>
      </c>
      <c r="N137" s="21">
        <v>6</v>
      </c>
      <c r="O137" s="20">
        <v>15</v>
      </c>
      <c r="P137" s="21">
        <v>15</v>
      </c>
      <c r="Q137" s="22">
        <v>90</v>
      </c>
      <c r="R137" s="23">
        <v>45</v>
      </c>
    </row>
    <row r="138" spans="1:18" ht="210" x14ac:dyDescent="0.25">
      <c r="A138" s="16">
        <v>132</v>
      </c>
      <c r="B138" s="17" t="s">
        <v>1561</v>
      </c>
      <c r="C138" s="18" t="s">
        <v>1562</v>
      </c>
      <c r="E138" s="19" t="s">
        <v>19</v>
      </c>
      <c r="F138" s="19" t="s">
        <v>20</v>
      </c>
      <c r="G138" s="19" t="str">
        <f>IF(F138="","",VLOOKUP(F138,[28]списки!$U$2:$V$147,2,))</f>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
      <c r="H138" s="19" t="s">
        <v>21</v>
      </c>
      <c r="I138" s="19" t="str">
        <f>IF(F138="","",VLOOKUP(Q138,[28]списки!$O$2:$P$8,2))</f>
        <v>Небольшой риск, меры не требуются</v>
      </c>
      <c r="J138" s="19" t="s">
        <v>397</v>
      </c>
      <c r="K138" s="20">
        <v>1</v>
      </c>
      <c r="L138" s="21">
        <v>1</v>
      </c>
      <c r="M138" s="20">
        <v>6</v>
      </c>
      <c r="N138" s="21">
        <v>6</v>
      </c>
      <c r="O138" s="20">
        <v>3</v>
      </c>
      <c r="P138" s="21">
        <v>3</v>
      </c>
      <c r="Q138" s="22">
        <v>18</v>
      </c>
      <c r="R138" s="23">
        <v>18</v>
      </c>
    </row>
    <row r="139" spans="1:18" ht="210" x14ac:dyDescent="0.25">
      <c r="A139" s="16">
        <v>133</v>
      </c>
      <c r="B139" s="17" t="s">
        <v>1561</v>
      </c>
      <c r="C139" s="18" t="s">
        <v>1562</v>
      </c>
      <c r="E139" s="19" t="s">
        <v>103</v>
      </c>
      <c r="F139" s="19" t="s">
        <v>104</v>
      </c>
      <c r="G139" s="19" t="str">
        <f>IF(F139="","",VLOOKUP(F139,[28]списки!$U$2:$V$147,2,))</f>
        <v xml:space="preserve"> Опасность падения груза;</v>
      </c>
      <c r="H139" s="19" t="s">
        <v>105</v>
      </c>
      <c r="I139" s="19" t="str">
        <f>IF(F139="","",VLOOKUP(Q139,[28]списки!$O$2:$P$8,2))</f>
        <v xml:space="preserve">Возможный риск, необходимо уделить внимание </v>
      </c>
      <c r="J139" s="19" t="s">
        <v>106</v>
      </c>
      <c r="K139" s="20">
        <v>0.5</v>
      </c>
      <c r="L139" s="21">
        <v>0.2</v>
      </c>
      <c r="M139" s="20">
        <v>6</v>
      </c>
      <c r="N139" s="21">
        <v>6</v>
      </c>
      <c r="O139" s="20">
        <v>15</v>
      </c>
      <c r="P139" s="21">
        <v>15</v>
      </c>
      <c r="Q139" s="22">
        <v>45</v>
      </c>
      <c r="R139" s="23">
        <v>18.000000000000004</v>
      </c>
    </row>
    <row r="140" spans="1:18" ht="336" x14ac:dyDescent="0.25">
      <c r="A140" s="16">
        <v>134</v>
      </c>
      <c r="B140" s="17" t="s">
        <v>1561</v>
      </c>
      <c r="C140" s="18" t="s">
        <v>1562</v>
      </c>
      <c r="E140" s="19" t="s">
        <v>121</v>
      </c>
      <c r="F140" s="19" t="s">
        <v>122</v>
      </c>
      <c r="G140" s="19" t="str">
        <f>IF(F140="","",VLOOKUP(F140,[28]списки!$U$2:$V$147,2,))</f>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
      <c r="H140" s="19" t="s">
        <v>123</v>
      </c>
      <c r="I140" s="19" t="str">
        <f>IF(F140="","",VLOOKUP(Q140,[28]списки!$O$2:$P$8,2))</f>
        <v xml:space="preserve">Возможный риск, необходимо уделить внимание </v>
      </c>
      <c r="J140" s="19" t="s">
        <v>124</v>
      </c>
      <c r="K140" s="20">
        <v>1</v>
      </c>
      <c r="L140" s="21">
        <v>0.5</v>
      </c>
      <c r="M140" s="20">
        <v>6</v>
      </c>
      <c r="N140" s="21">
        <v>6</v>
      </c>
      <c r="O140" s="20">
        <v>7</v>
      </c>
      <c r="P140" s="21">
        <v>7</v>
      </c>
      <c r="Q140" s="22">
        <v>42</v>
      </c>
      <c r="R140" s="23">
        <v>21</v>
      </c>
    </row>
    <row r="141" spans="1:18" ht="252" x14ac:dyDescent="0.25">
      <c r="A141" s="16">
        <v>135</v>
      </c>
      <c r="B141" s="17" t="s">
        <v>1561</v>
      </c>
      <c r="C141" s="18" t="s">
        <v>1562</v>
      </c>
      <c r="E141" s="19" t="s">
        <v>127</v>
      </c>
      <c r="F141" s="19" t="s">
        <v>128</v>
      </c>
      <c r="G141" s="19" t="str">
        <f>IF(F141="","",VLOOKUP(F141,[28]списки!$U$2:$V$147,2,))</f>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
      <c r="H141" s="19" t="s">
        <v>129</v>
      </c>
      <c r="I141" s="19" t="str">
        <f>IF(F141="","",VLOOKUP(Q141,[28]списки!$O$2:$P$8,2))</f>
        <v xml:space="preserve">Возможный риск, необходимо уделить внимание </v>
      </c>
      <c r="J141" s="19" t="s">
        <v>130</v>
      </c>
      <c r="K141" s="20">
        <v>0.5</v>
      </c>
      <c r="L141" s="21">
        <v>0.2</v>
      </c>
      <c r="M141" s="20">
        <v>3</v>
      </c>
      <c r="N141" s="21">
        <v>3</v>
      </c>
      <c r="O141" s="20">
        <v>15</v>
      </c>
      <c r="P141" s="21">
        <v>15</v>
      </c>
      <c r="Q141" s="22">
        <v>22.5</v>
      </c>
      <c r="R141" s="23">
        <v>9.0000000000000018</v>
      </c>
    </row>
    <row r="142" spans="1:18" ht="63" x14ac:dyDescent="0.25">
      <c r="A142" s="16">
        <v>136</v>
      </c>
      <c r="B142" s="17" t="s">
        <v>1561</v>
      </c>
      <c r="C142" s="18" t="s">
        <v>1562</v>
      </c>
      <c r="E142" s="19" t="s">
        <v>171</v>
      </c>
      <c r="F142" s="19" t="s">
        <v>172</v>
      </c>
      <c r="G142" s="19" t="str">
        <f>IF(F142="","",VLOOKUP(F142,[28]списки!$U$2:$V$147,2,))</f>
        <v>Опасность воздействия пониженных температур воздуха;</v>
      </c>
      <c r="H142" s="19" t="s">
        <v>173</v>
      </c>
      <c r="I142" s="19" t="str">
        <f>IF(F142="","",VLOOKUP(Q142,[28]списки!$O$2:$P$8,2))</f>
        <v xml:space="preserve">Возможный риск, необходимо уделить внимание </v>
      </c>
      <c r="J142" s="19" t="s">
        <v>654</v>
      </c>
      <c r="K142" s="20">
        <v>3</v>
      </c>
      <c r="L142" s="21">
        <v>0.5</v>
      </c>
      <c r="M142" s="20">
        <v>3</v>
      </c>
      <c r="N142" s="21">
        <v>3</v>
      </c>
      <c r="O142" s="20">
        <v>3</v>
      </c>
      <c r="P142" s="21">
        <v>3</v>
      </c>
      <c r="Q142" s="22">
        <v>27</v>
      </c>
      <c r="R142" s="23">
        <v>4.5</v>
      </c>
    </row>
    <row r="143" spans="1:18" ht="273" x14ac:dyDescent="0.25">
      <c r="A143" s="16">
        <v>137</v>
      </c>
      <c r="B143" s="17" t="s">
        <v>1561</v>
      </c>
      <c r="C143" s="18" t="s">
        <v>1562</v>
      </c>
      <c r="E143" s="19" t="s">
        <v>655</v>
      </c>
      <c r="F143" s="19" t="s">
        <v>178</v>
      </c>
      <c r="G143" s="19" t="str">
        <f>IF(F143="","",VLOOKUP(F143,[28]списки!$U$2:$V$147,2,))</f>
        <v>Опасность воздействия повышенных температур воздуха;</v>
      </c>
      <c r="H143" s="19" t="s">
        <v>179</v>
      </c>
      <c r="I143" s="19" t="str">
        <f>IF(F143="","",VLOOKUP(Q143,[28]списки!$O$2:$P$8,2))</f>
        <v xml:space="preserve">Возможный риск, необходимо уделить внимание </v>
      </c>
      <c r="J143" s="19" t="s">
        <v>180</v>
      </c>
      <c r="K143" s="20">
        <v>3</v>
      </c>
      <c r="L143" s="21">
        <v>1</v>
      </c>
      <c r="M143" s="20">
        <v>3</v>
      </c>
      <c r="N143" s="21">
        <v>3</v>
      </c>
      <c r="O143" s="20">
        <v>3</v>
      </c>
      <c r="P143" s="21">
        <v>3</v>
      </c>
      <c r="Q143" s="22">
        <v>27</v>
      </c>
      <c r="R143" s="23">
        <v>9</v>
      </c>
    </row>
    <row r="144" spans="1:18" ht="84" x14ac:dyDescent="0.25">
      <c r="A144" s="16">
        <v>138</v>
      </c>
      <c r="B144" s="17" t="s">
        <v>1561</v>
      </c>
      <c r="C144" s="18" t="s">
        <v>1562</v>
      </c>
      <c r="E144" s="19" t="s">
        <v>181</v>
      </c>
      <c r="F144" s="19" t="s">
        <v>182</v>
      </c>
      <c r="G144" s="19" t="str">
        <f>IF(F144="","",VLOOKUP(F144,[28]списки!$U$2:$V$147,2,))</f>
        <v>Опасность воздействия влажности;</v>
      </c>
      <c r="H144" s="19" t="s">
        <v>183</v>
      </c>
      <c r="I144" s="19" t="str">
        <f>IF(F144="","",VLOOKUP(Q144,[28]списки!$O$2:$P$8,2))</f>
        <v>Небольшой риск, меры не требуются</v>
      </c>
      <c r="J144" s="19" t="s">
        <v>184</v>
      </c>
      <c r="K144" s="20">
        <v>3</v>
      </c>
      <c r="L144" s="21">
        <v>3</v>
      </c>
      <c r="M144" s="20">
        <v>6</v>
      </c>
      <c r="N144" s="21">
        <v>6</v>
      </c>
      <c r="O144" s="20">
        <v>1</v>
      </c>
      <c r="P144" s="21">
        <v>1</v>
      </c>
      <c r="Q144" s="22">
        <v>18</v>
      </c>
      <c r="R144" s="23">
        <v>18</v>
      </c>
    </row>
    <row r="145" spans="1:18" ht="294" x14ac:dyDescent="0.25">
      <c r="A145" s="16">
        <v>139</v>
      </c>
      <c r="B145" s="17" t="s">
        <v>1561</v>
      </c>
      <c r="C145" s="18" t="s">
        <v>1562</v>
      </c>
      <c r="E145" s="19" t="s">
        <v>464</v>
      </c>
      <c r="F145" s="19" t="s">
        <v>465</v>
      </c>
      <c r="G145" s="19" t="str">
        <f>IF(F145="","",VLOOKUP(F145,[28]списки!$U$2:$V$147,2,))</f>
        <v>Опасность воздействия скорости движения воздуха;</v>
      </c>
      <c r="H145" s="19" t="s">
        <v>466</v>
      </c>
      <c r="I145" s="19" t="str">
        <f>IF(F145="","",VLOOKUP(Q145,[28]списки!$O$2:$P$8,2))</f>
        <v xml:space="preserve">Возможный риск, необходимо уделить внимание </v>
      </c>
      <c r="J145" s="19" t="s">
        <v>467</v>
      </c>
      <c r="K145" s="20">
        <v>1</v>
      </c>
      <c r="L145" s="21">
        <v>0.5</v>
      </c>
      <c r="M145" s="20">
        <v>3</v>
      </c>
      <c r="N145" s="21">
        <v>3</v>
      </c>
      <c r="O145" s="20">
        <v>15</v>
      </c>
      <c r="P145" s="21">
        <v>15</v>
      </c>
      <c r="Q145" s="22">
        <v>45</v>
      </c>
      <c r="R145" s="23">
        <v>22.5</v>
      </c>
    </row>
    <row r="146" spans="1:18" ht="126" x14ac:dyDescent="0.25">
      <c r="A146" s="16">
        <v>140</v>
      </c>
      <c r="B146" s="17" t="s">
        <v>1561</v>
      </c>
      <c r="C146" s="18" t="s">
        <v>1562</v>
      </c>
      <c r="E146" s="19" t="s">
        <v>200</v>
      </c>
      <c r="F146" s="19" t="s">
        <v>201</v>
      </c>
      <c r="G146" s="19" t="str">
        <f>IF(F146="","",VLOOKUP(F146,[28]списки!$U$2:$V$147,2,))</f>
        <v>Опасность воздействия пыли на глаза;</v>
      </c>
      <c r="H146" s="19" t="s">
        <v>202</v>
      </c>
      <c r="I146" s="19" t="str">
        <f>IF(F146="","",VLOOKUP(Q146,[28]списки!$O$2:$P$8,2))</f>
        <v>Серьезный риск, требуются меры по снижению степени риска в установленные сроки</v>
      </c>
      <c r="J146" s="19" t="s">
        <v>203</v>
      </c>
      <c r="K146" s="20">
        <v>3</v>
      </c>
      <c r="L146" s="21">
        <v>0.5</v>
      </c>
      <c r="M146" s="20">
        <v>6</v>
      </c>
      <c r="N146" s="21">
        <v>6</v>
      </c>
      <c r="O146" s="20">
        <v>7</v>
      </c>
      <c r="P146" s="21">
        <v>3</v>
      </c>
      <c r="Q146" s="22">
        <v>126</v>
      </c>
      <c r="R146" s="23">
        <v>9</v>
      </c>
    </row>
    <row r="147" spans="1:18" ht="147" x14ac:dyDescent="0.25">
      <c r="A147" s="16">
        <v>141</v>
      </c>
      <c r="B147" s="17" t="s">
        <v>1561</v>
      </c>
      <c r="C147" s="18" t="s">
        <v>1562</v>
      </c>
      <c r="E147" s="19" t="s">
        <v>216</v>
      </c>
      <c r="F147" s="19" t="s">
        <v>217</v>
      </c>
      <c r="G147" s="19" t="str">
        <f>IF(F147="","",VLOOKUP(F147,[28]списки!$U$2:$V$147,2,))</f>
        <v>Опасность повреждения органов дыхания частицами пыли;</v>
      </c>
      <c r="H147" s="19" t="s">
        <v>218</v>
      </c>
      <c r="I147" s="19" t="str">
        <f>IF(F147="","",VLOOKUP(Q147,[28]списки!$O$2:$P$8,2))</f>
        <v xml:space="preserve">Возможный риск, необходимо уделить внимание </v>
      </c>
      <c r="J147" s="19" t="s">
        <v>219</v>
      </c>
      <c r="K147" s="20">
        <v>1</v>
      </c>
      <c r="L147" s="21">
        <v>0.5</v>
      </c>
      <c r="M147" s="20">
        <v>6</v>
      </c>
      <c r="N147" s="21">
        <v>6</v>
      </c>
      <c r="O147" s="20">
        <v>7</v>
      </c>
      <c r="P147" s="21">
        <v>7</v>
      </c>
      <c r="Q147" s="22">
        <v>42</v>
      </c>
      <c r="R147" s="23">
        <v>21</v>
      </c>
    </row>
    <row r="148" spans="1:18" ht="63" x14ac:dyDescent="0.25">
      <c r="A148" s="16">
        <v>142</v>
      </c>
      <c r="B148" s="17" t="s">
        <v>1561</v>
      </c>
      <c r="C148" s="18" t="s">
        <v>1562</v>
      </c>
      <c r="E148" s="19" t="s">
        <v>200</v>
      </c>
      <c r="F148" s="19" t="s">
        <v>222</v>
      </c>
      <c r="G148" s="19" t="str">
        <f>IF(F148="","",VLOOKUP(F148,[28]списки!$U$2:$V$147,2,))</f>
        <v>Опасность воздействия пыли на кожу;</v>
      </c>
      <c r="H148" s="19" t="s">
        <v>223</v>
      </c>
      <c r="I148" s="19" t="str">
        <f>IF(F148="","",VLOOKUP(Q148,[28]списки!$O$2:$P$8,2))</f>
        <v xml:space="preserve">Возможный риск, необходимо уделить внимание </v>
      </c>
      <c r="J148" s="19" t="s">
        <v>224</v>
      </c>
      <c r="K148" s="20">
        <v>0.5</v>
      </c>
      <c r="L148" s="21">
        <v>0.2</v>
      </c>
      <c r="M148" s="20">
        <v>6</v>
      </c>
      <c r="N148" s="21">
        <v>6</v>
      </c>
      <c r="O148" s="20">
        <v>7</v>
      </c>
      <c r="P148" s="21">
        <v>7</v>
      </c>
      <c r="Q148" s="22">
        <v>21</v>
      </c>
      <c r="R148" s="23">
        <v>8.4000000000000021</v>
      </c>
    </row>
    <row r="149" spans="1:18" ht="105" x14ac:dyDescent="0.25">
      <c r="A149" s="16">
        <v>143</v>
      </c>
      <c r="B149" s="17" t="s">
        <v>1561</v>
      </c>
      <c r="C149" s="18" t="s">
        <v>1562</v>
      </c>
      <c r="E149" s="19" t="s">
        <v>240</v>
      </c>
      <c r="F149" s="19" t="s">
        <v>241</v>
      </c>
      <c r="G149" s="19" t="str">
        <f>IF(F149="","",VLOOKUP(F149,[28]списки!$U$2:$V$147,2,))</f>
        <v>Опасность из-за воздействия микроорганизмов-продуцентов, препаратов, содержащих живые клетки и споры микроорганизмов;</v>
      </c>
      <c r="H149" s="19" t="s">
        <v>242</v>
      </c>
      <c r="I149" s="19" t="str">
        <f>IF(F149="","",VLOOKUP(Q149,[28]списки!$O$2:$P$8,2))</f>
        <v>Небольшой риск, меры не требуются</v>
      </c>
      <c r="J149" s="19" t="s">
        <v>243</v>
      </c>
      <c r="K149" s="20">
        <v>0.5</v>
      </c>
      <c r="L149" s="21">
        <v>0.5</v>
      </c>
      <c r="M149" s="20">
        <v>6</v>
      </c>
      <c r="N149" s="21">
        <v>6</v>
      </c>
      <c r="O149" s="20">
        <v>3</v>
      </c>
      <c r="P149" s="21">
        <v>3</v>
      </c>
      <c r="Q149" s="22">
        <v>9</v>
      </c>
      <c r="R149" s="23">
        <v>9</v>
      </c>
    </row>
    <row r="150" spans="1:18" ht="63" x14ac:dyDescent="0.25">
      <c r="A150" s="16">
        <v>144</v>
      </c>
      <c r="B150" s="17" t="s">
        <v>1561</v>
      </c>
      <c r="C150" s="18" t="s">
        <v>1562</v>
      </c>
      <c r="E150" s="19" t="s">
        <v>261</v>
      </c>
      <c r="F150" s="19" t="s">
        <v>262</v>
      </c>
      <c r="G150" s="19" t="str">
        <f>IF(F150="","",VLOOKUP(F150,[28]списки!$U$2:$V$147,2,))</f>
        <v>Опасность, связанная с рабочей позой;</v>
      </c>
      <c r="H150" s="19" t="s">
        <v>263</v>
      </c>
      <c r="I150" s="19" t="str">
        <f>IF(F150="","",VLOOKUP(Q150,[28]списки!$O$2:$P$8,2))</f>
        <v xml:space="preserve">Возможный риск, необходимо уделить внимание </v>
      </c>
      <c r="J150" s="19" t="s">
        <v>264</v>
      </c>
      <c r="K150" s="20">
        <v>0.5</v>
      </c>
      <c r="L150" s="21">
        <v>0.2</v>
      </c>
      <c r="M150" s="20">
        <v>6</v>
      </c>
      <c r="N150" s="21">
        <v>6</v>
      </c>
      <c r="O150" s="20">
        <v>7</v>
      </c>
      <c r="P150" s="21">
        <v>7</v>
      </c>
      <c r="Q150" s="22">
        <v>21</v>
      </c>
      <c r="R150" s="23">
        <v>8.4000000000000021</v>
      </c>
    </row>
    <row r="151" spans="1:18" ht="63" x14ac:dyDescent="0.25">
      <c r="A151" s="16">
        <v>145</v>
      </c>
      <c r="B151" s="17" t="s">
        <v>1561</v>
      </c>
      <c r="C151" s="18" t="s">
        <v>1562</v>
      </c>
      <c r="E151" s="19" t="s">
        <v>515</v>
      </c>
      <c r="F151" s="19" t="s">
        <v>516</v>
      </c>
      <c r="G151" s="19" t="str">
        <f>IF(F151="","",VLOOKUP(F151,[28]списки!$U$2:$V$147,2,))</f>
        <v>Опасность психических нагрузок, стрессов;</v>
      </c>
      <c r="H151" s="19" t="s">
        <v>517</v>
      </c>
      <c r="I151" s="19" t="str">
        <f>IF(F151="","",VLOOKUP(Q151,[28]списки!$O$2:$P$8,2))</f>
        <v>Небольшой риск, меры не требуются</v>
      </c>
      <c r="J151" s="19" t="s">
        <v>243</v>
      </c>
      <c r="K151" s="20">
        <v>0.5</v>
      </c>
      <c r="L151" s="21">
        <v>0.5</v>
      </c>
      <c r="M151" s="20">
        <v>6</v>
      </c>
      <c r="N151" s="21">
        <v>6</v>
      </c>
      <c r="O151" s="20">
        <v>3</v>
      </c>
      <c r="P151" s="21">
        <v>3</v>
      </c>
      <c r="Q151" s="22">
        <v>9</v>
      </c>
      <c r="R151" s="23">
        <v>9</v>
      </c>
    </row>
    <row r="152" spans="1:18" ht="63" x14ac:dyDescent="0.25">
      <c r="A152" s="16">
        <v>146</v>
      </c>
      <c r="B152" s="17" t="s">
        <v>1561</v>
      </c>
      <c r="C152" s="18" t="s">
        <v>1562</v>
      </c>
      <c r="E152" s="19" t="s">
        <v>273</v>
      </c>
      <c r="F152" s="19" t="s">
        <v>274</v>
      </c>
      <c r="G152" s="19" t="str">
        <f>IF(F152="","",VLOOKUP(F152,[28]списки!$U$2:$V$147,2,))</f>
        <v>Опасность перенапряжения зрительного анализатора;</v>
      </c>
      <c r="H152" s="19" t="s">
        <v>275</v>
      </c>
      <c r="I152" s="19" t="str">
        <f>IF(F152="","",VLOOKUP(Q152,[28]списки!$O$2:$P$8,2))</f>
        <v>Небольшой риск, меры не требуются</v>
      </c>
      <c r="J152" s="19" t="s">
        <v>243</v>
      </c>
      <c r="K152" s="20">
        <v>0.5</v>
      </c>
      <c r="L152" s="21">
        <v>0.5</v>
      </c>
      <c r="M152" s="20">
        <v>6</v>
      </c>
      <c r="N152" s="21">
        <v>6</v>
      </c>
      <c r="O152" s="20">
        <v>3</v>
      </c>
      <c r="P152" s="21">
        <v>3</v>
      </c>
      <c r="Q152" s="22">
        <v>9</v>
      </c>
      <c r="R152" s="23">
        <v>9</v>
      </c>
    </row>
    <row r="153" spans="1:18" ht="168" x14ac:dyDescent="0.25">
      <c r="A153" s="16">
        <v>147</v>
      </c>
      <c r="B153" s="17" t="s">
        <v>1561</v>
      </c>
      <c r="C153" s="18" t="s">
        <v>1562</v>
      </c>
      <c r="E153" s="19" t="s">
        <v>302</v>
      </c>
      <c r="F153" s="19" t="s">
        <v>303</v>
      </c>
      <c r="G153" s="19" t="str">
        <f>IF(F153="","",VLOOKUP(F153,[28]списки!$U$2:$V$147,2,))</f>
        <v>Опасность, связанная с воздействием общей вибрации;</v>
      </c>
      <c r="H153" s="19" t="s">
        <v>304</v>
      </c>
      <c r="I153" s="19" t="str">
        <f>IF(F153="","",VLOOKUP(Q153,[28]списки!$O$2:$P$8,2))</f>
        <v xml:space="preserve">Возможный риск, необходимо уделить внимание </v>
      </c>
      <c r="J153" s="19" t="s">
        <v>305</v>
      </c>
      <c r="K153" s="20">
        <v>0.5</v>
      </c>
      <c r="L153" s="21">
        <v>0.2</v>
      </c>
      <c r="M153" s="20">
        <v>6</v>
      </c>
      <c r="N153" s="21">
        <v>6</v>
      </c>
      <c r="O153" s="20">
        <v>7</v>
      </c>
      <c r="P153" s="21">
        <v>7</v>
      </c>
      <c r="Q153" s="22">
        <v>21</v>
      </c>
      <c r="R153" s="23">
        <v>8.4000000000000021</v>
      </c>
    </row>
    <row r="154" spans="1:18" ht="84" x14ac:dyDescent="0.25">
      <c r="A154" s="16">
        <v>148</v>
      </c>
      <c r="B154" s="17" t="s">
        <v>1561</v>
      </c>
      <c r="C154" s="18" t="s">
        <v>1562</v>
      </c>
      <c r="E154" s="19" t="s">
        <v>287</v>
      </c>
      <c r="F154" s="19" t="s">
        <v>288</v>
      </c>
      <c r="G154" s="19" t="str">
        <f>IF(F154="","",VLOOKUP(F154,[28]списки!$U$2:$V$147,2,))</f>
        <v>Опасность недостаточной освещенности в рабочей зоне;</v>
      </c>
      <c r="H154" s="19" t="s">
        <v>289</v>
      </c>
      <c r="I154" s="19" t="str">
        <f>IF(F154="","",VLOOKUP(Q154,[28]списки!$O$2:$P$8,2))</f>
        <v xml:space="preserve">Возможный риск, необходимо уделить внимание </v>
      </c>
      <c r="J154" s="19" t="s">
        <v>290</v>
      </c>
      <c r="K154" s="20">
        <v>0.5</v>
      </c>
      <c r="L154" s="21">
        <v>0.2</v>
      </c>
      <c r="M154" s="20">
        <v>6</v>
      </c>
      <c r="N154" s="21">
        <v>6</v>
      </c>
      <c r="O154" s="20">
        <v>7</v>
      </c>
      <c r="P154" s="21">
        <v>7</v>
      </c>
      <c r="Q154" s="22">
        <v>21</v>
      </c>
      <c r="R154" s="23">
        <v>8.4000000000000021</v>
      </c>
    </row>
    <row r="155" spans="1:18" ht="63" x14ac:dyDescent="0.25">
      <c r="A155" s="16">
        <v>149</v>
      </c>
      <c r="B155" s="17" t="s">
        <v>1561</v>
      </c>
      <c r="C155" s="18" t="s">
        <v>1562</v>
      </c>
      <c r="E155" s="19" t="s">
        <v>293</v>
      </c>
      <c r="F155" s="19" t="s">
        <v>294</v>
      </c>
      <c r="G155" s="19" t="str">
        <f>IF(F155="","",VLOOKUP(F155,[28]списки!$U$2:$V$147,2,))</f>
        <v>Опасность повышенной яркости света;</v>
      </c>
      <c r="H155" s="19" t="s">
        <v>295</v>
      </c>
      <c r="I155" s="19" t="str">
        <f>IF(F155="","",VLOOKUP(Q155,[28]списки!$O$2:$P$8,2))</f>
        <v xml:space="preserve">Возможный риск, необходимо уделить внимание </v>
      </c>
      <c r="J155" s="19" t="s">
        <v>296</v>
      </c>
      <c r="K155" s="20">
        <v>0.5</v>
      </c>
      <c r="L155" s="21">
        <v>0.2</v>
      </c>
      <c r="M155" s="20">
        <v>6</v>
      </c>
      <c r="N155" s="21">
        <v>6</v>
      </c>
      <c r="O155" s="20">
        <v>7</v>
      </c>
      <c r="P155" s="21">
        <v>7</v>
      </c>
      <c r="Q155" s="22">
        <v>21</v>
      </c>
      <c r="R155" s="23">
        <v>8.4000000000000021</v>
      </c>
    </row>
    <row r="156" spans="1:18" ht="84" x14ac:dyDescent="0.25">
      <c r="A156" s="16">
        <v>150</v>
      </c>
      <c r="B156" s="17" t="s">
        <v>1561</v>
      </c>
      <c r="C156" s="18" t="s">
        <v>1562</v>
      </c>
      <c r="E156" s="19" t="s">
        <v>302</v>
      </c>
      <c r="F156" s="19" t="s">
        <v>530</v>
      </c>
      <c r="G156" s="19" t="str">
        <f>IF(F156="","",VLOOKUP(F156,[28]списки!$U$2:$V$147,2,))</f>
        <v>Опасность, связанная с воздействием электростатического поля;</v>
      </c>
      <c r="H156" s="19" t="s">
        <v>531</v>
      </c>
      <c r="I156" s="19" t="str">
        <f>IF(F156="","",VLOOKUP(Q156,[28]списки!$O$2:$P$8,2))</f>
        <v>Небольшой риск, меры не требуются</v>
      </c>
      <c r="J156" s="19" t="s">
        <v>243</v>
      </c>
      <c r="K156" s="20">
        <v>0.2</v>
      </c>
      <c r="L156" s="21">
        <v>0.2</v>
      </c>
      <c r="M156" s="20">
        <v>6</v>
      </c>
      <c r="N156" s="21">
        <v>6</v>
      </c>
      <c r="O156" s="20">
        <v>3</v>
      </c>
      <c r="P156" s="21">
        <v>3</v>
      </c>
      <c r="Q156" s="22">
        <v>3.6000000000000005</v>
      </c>
      <c r="R156" s="23">
        <v>3.6000000000000005</v>
      </c>
    </row>
    <row r="157" spans="1:18" ht="273" x14ac:dyDescent="0.25">
      <c r="A157" s="16">
        <v>151</v>
      </c>
      <c r="B157" s="17" t="s">
        <v>1561</v>
      </c>
      <c r="C157" s="18" t="s">
        <v>1562</v>
      </c>
      <c r="E157" s="19" t="s">
        <v>532</v>
      </c>
      <c r="F157" s="19" t="s">
        <v>533</v>
      </c>
      <c r="G157" s="19" t="str">
        <f>IF(F157="","",VLOOKUP(F157,[28]списки!$U$2:$V$147,2,))</f>
        <v>Опасность укуса;</v>
      </c>
      <c r="H157" s="19" t="s">
        <v>534</v>
      </c>
      <c r="I157" s="19" t="str">
        <f>IF(F157="","",VLOOKUP(Q157,[28]списки!$O$2:$P$8,2))</f>
        <v>Серьезный риск, требуются меры по снижению степени риска в установленные сроки</v>
      </c>
      <c r="J157" s="19" t="s">
        <v>535</v>
      </c>
      <c r="K157" s="20">
        <v>3</v>
      </c>
      <c r="L157" s="21">
        <v>0.5</v>
      </c>
      <c r="M157" s="20">
        <v>6</v>
      </c>
      <c r="N157" s="21">
        <v>6</v>
      </c>
      <c r="O157" s="20">
        <v>7</v>
      </c>
      <c r="P157" s="21">
        <v>7</v>
      </c>
      <c r="Q157" s="22">
        <v>126</v>
      </c>
      <c r="R157" s="23">
        <v>21</v>
      </c>
    </row>
    <row r="158" spans="1:18" ht="210" x14ac:dyDescent="0.25">
      <c r="A158" s="16">
        <v>152</v>
      </c>
      <c r="B158" s="17" t="s">
        <v>1561</v>
      </c>
      <c r="C158" s="18" t="s">
        <v>1562</v>
      </c>
      <c r="E158" s="19" t="s">
        <v>319</v>
      </c>
      <c r="F158" s="19" t="s">
        <v>320</v>
      </c>
      <c r="G158" s="19" t="str">
        <f>IF(F158="","",VLOOKUP(F158,[28]списки!$U$2:$V$147,2,))</f>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
      <c r="H158" s="19" t="s">
        <v>321</v>
      </c>
      <c r="I158" s="19" t="str">
        <f>IF(F158="","",VLOOKUP(Q158,[28]списки!$O$2:$P$8,2))</f>
        <v xml:space="preserve">Возможный риск, необходимо уделить внимание </v>
      </c>
      <c r="J158" s="19" t="s">
        <v>322</v>
      </c>
      <c r="K158" s="20">
        <v>1</v>
      </c>
      <c r="L158" s="21">
        <v>1</v>
      </c>
      <c r="M158" s="20">
        <v>6</v>
      </c>
      <c r="N158" s="21">
        <v>6</v>
      </c>
      <c r="O158" s="20">
        <v>7</v>
      </c>
      <c r="P158" s="21">
        <v>3</v>
      </c>
      <c r="Q158" s="22">
        <v>42</v>
      </c>
      <c r="R158" s="23">
        <v>18</v>
      </c>
    </row>
    <row r="159" spans="1:18" ht="126" x14ac:dyDescent="0.25">
      <c r="A159" s="16">
        <v>153</v>
      </c>
      <c r="B159" s="17" t="s">
        <v>1561</v>
      </c>
      <c r="C159" s="18" t="s">
        <v>1562</v>
      </c>
      <c r="E159" s="19" t="s">
        <v>662</v>
      </c>
      <c r="F159" s="19" t="s">
        <v>663</v>
      </c>
      <c r="G159" s="19" t="str">
        <f>IF(F159="","",VLOOKUP(F159,[28]списки!$U$2:$V$147,2,))</f>
        <v xml:space="preserve"> Опасность воздействия повышенной температуры окружающей среды;</v>
      </c>
      <c r="H159" s="19" t="s">
        <v>665</v>
      </c>
      <c r="I159" s="19" t="str">
        <f>IF(F159="","",VLOOKUP(Q159,[28]списки!$O$2:$P$8,2))</f>
        <v xml:space="preserve">Возможный риск, необходимо уделить внимание </v>
      </c>
      <c r="J159" s="19" t="s">
        <v>666</v>
      </c>
      <c r="K159" s="20">
        <v>0.5</v>
      </c>
      <c r="L159" s="21">
        <v>0.2</v>
      </c>
      <c r="M159" s="20">
        <v>6</v>
      </c>
      <c r="N159" s="21">
        <v>6</v>
      </c>
      <c r="O159" s="20">
        <v>7</v>
      </c>
      <c r="P159" s="21">
        <v>7</v>
      </c>
      <c r="Q159" s="22">
        <v>21</v>
      </c>
      <c r="R159" s="23">
        <v>8.4000000000000021</v>
      </c>
    </row>
    <row r="160" spans="1:18" ht="105" x14ac:dyDescent="0.25">
      <c r="A160" s="16">
        <v>154</v>
      </c>
      <c r="B160" s="17" t="s">
        <v>1561</v>
      </c>
      <c r="C160" s="18" t="s">
        <v>1562</v>
      </c>
      <c r="E160" s="19" t="s">
        <v>871</v>
      </c>
      <c r="F160" s="19" t="s">
        <v>872</v>
      </c>
      <c r="G160" s="19" t="str">
        <f>IF(F160="","",VLOOKUP(F160,[28]списки!$U$2:$V$147,2,))</f>
        <v>Опасность воздействия осколков частей разрушившихся зданий, сооружений, строений;</v>
      </c>
      <c r="H160" s="19" t="s">
        <v>874</v>
      </c>
      <c r="I160" s="19" t="str">
        <f>IF(F160="","",VLOOKUP(Q160,[28]списки!$O$2:$P$8,2))</f>
        <v>Высокий риск, требуются неотложные меры, усовершенствования</v>
      </c>
      <c r="J160" s="19" t="s">
        <v>330</v>
      </c>
      <c r="K160" s="20">
        <v>3</v>
      </c>
      <c r="L160" s="21">
        <v>1</v>
      </c>
      <c r="M160" s="20">
        <v>6</v>
      </c>
      <c r="N160" s="21">
        <v>6</v>
      </c>
      <c r="O160" s="20">
        <v>15</v>
      </c>
      <c r="P160" s="21">
        <v>7</v>
      </c>
      <c r="Q160" s="22">
        <v>270</v>
      </c>
      <c r="R160" s="23">
        <v>42</v>
      </c>
    </row>
    <row r="161" spans="1:18" ht="189" x14ac:dyDescent="0.25">
      <c r="A161" s="16">
        <v>155</v>
      </c>
      <c r="B161" s="17" t="s">
        <v>1561</v>
      </c>
      <c r="C161" s="18" t="s">
        <v>1562</v>
      </c>
      <c r="E161" s="19" t="s">
        <v>346</v>
      </c>
      <c r="F161" s="19" t="s">
        <v>347</v>
      </c>
      <c r="G161" s="19" t="str">
        <f>IF(F161="","",VLOOKUP(F161,[28]списки!$U$2:$V$147,2,))</f>
        <v>Опасность обрушения наземных конструкций;</v>
      </c>
      <c r="H161" s="19" t="s">
        <v>348</v>
      </c>
      <c r="I161" s="19" t="str">
        <f>IF(F161="","",VLOOKUP(Q161,[28]списки!$O$2:$P$8,2))</f>
        <v>Серьезный риск, требуются меры по снижению степени риска в установленные сроки</v>
      </c>
      <c r="J161" s="19" t="s">
        <v>349</v>
      </c>
      <c r="K161" s="20">
        <v>0.5</v>
      </c>
      <c r="L161" s="21">
        <v>0.1</v>
      </c>
      <c r="M161" s="20">
        <v>6</v>
      </c>
      <c r="N161" s="21">
        <v>6</v>
      </c>
      <c r="O161" s="20">
        <v>40</v>
      </c>
      <c r="P161" s="21">
        <v>40</v>
      </c>
      <c r="Q161" s="22">
        <v>120</v>
      </c>
      <c r="R161" s="23">
        <v>24.000000000000004</v>
      </c>
    </row>
    <row r="162" spans="1:18" ht="189" x14ac:dyDescent="0.25">
      <c r="A162" s="16">
        <v>156</v>
      </c>
      <c r="B162" s="17" t="s">
        <v>1561</v>
      </c>
      <c r="C162" s="18" t="s">
        <v>1562</v>
      </c>
      <c r="E162" s="19" t="s">
        <v>352</v>
      </c>
      <c r="F162" s="19" t="s">
        <v>353</v>
      </c>
      <c r="G162" s="19" t="str">
        <f>IF(F162="","",VLOOKUP(F162,[28]списки!$U$2:$V$147,2,))</f>
        <v>Опасность наезда на человека;</v>
      </c>
      <c r="H162" s="19" t="s">
        <v>354</v>
      </c>
      <c r="I162" s="19" t="str">
        <f>IF(F162="","",VLOOKUP(Q162,[28]списки!$O$2:$P$8,2))</f>
        <v>Серьезный риск, требуются меры по снижению степени риска в установленные сроки</v>
      </c>
      <c r="J162" s="19" t="s">
        <v>355</v>
      </c>
      <c r="K162" s="20">
        <v>1</v>
      </c>
      <c r="L162" s="21">
        <v>0.2</v>
      </c>
      <c r="M162" s="20">
        <v>6</v>
      </c>
      <c r="N162" s="21">
        <v>6</v>
      </c>
      <c r="O162" s="20">
        <v>15</v>
      </c>
      <c r="P162" s="21">
        <v>15</v>
      </c>
      <c r="Q162" s="22">
        <v>90</v>
      </c>
      <c r="R162" s="23">
        <v>18.000000000000004</v>
      </c>
    </row>
    <row r="163" spans="1:18" ht="147" x14ac:dyDescent="0.25">
      <c r="A163" s="16">
        <v>157</v>
      </c>
      <c r="B163" s="17" t="s">
        <v>1561</v>
      </c>
      <c r="C163" s="18" t="s">
        <v>1562</v>
      </c>
      <c r="E163" s="19" t="s">
        <v>352</v>
      </c>
      <c r="F163" s="19" t="s">
        <v>358</v>
      </c>
      <c r="G163" s="19" t="str">
        <f>IF(F163="","",VLOOKUP(F163,[28]списки!$U$2:$V$147,2,))</f>
        <v>Опасность падения с транспортного средства;</v>
      </c>
      <c r="H163" s="19" t="s">
        <v>359</v>
      </c>
      <c r="I163" s="19" t="str">
        <f>IF(F163="","",VLOOKUP(Q163,[28]списки!$O$2:$P$8,2))</f>
        <v xml:space="preserve">Возможный риск, необходимо уделить внимание </v>
      </c>
      <c r="J163" s="19" t="s">
        <v>360</v>
      </c>
      <c r="K163" s="20">
        <v>0.5</v>
      </c>
      <c r="L163" s="21">
        <v>0.2</v>
      </c>
      <c r="M163" s="20">
        <v>6</v>
      </c>
      <c r="N163" s="21">
        <v>6</v>
      </c>
      <c r="O163" s="20">
        <v>15</v>
      </c>
      <c r="P163" s="21">
        <v>15</v>
      </c>
      <c r="Q163" s="22">
        <v>45</v>
      </c>
      <c r="R163" s="23">
        <v>18.000000000000004</v>
      </c>
    </row>
    <row r="164" spans="1:18" ht="189" x14ac:dyDescent="0.25">
      <c r="A164" s="16">
        <v>158</v>
      </c>
      <c r="B164" s="17" t="s">
        <v>1561</v>
      </c>
      <c r="C164" s="18" t="s">
        <v>1562</v>
      </c>
      <c r="E164" s="19" t="s">
        <v>352</v>
      </c>
      <c r="F164" s="19" t="s">
        <v>569</v>
      </c>
      <c r="G164" s="19" t="str">
        <f>IF(F164="","",VLOOKUP(F164,[28]списки!$U$2:$V$147,2,))</f>
        <v>Опасность раздавливания человека, находящегося между двумя сближающимися транспортными средствами;</v>
      </c>
      <c r="H164" s="19" t="s">
        <v>570</v>
      </c>
      <c r="I164" s="19" t="str">
        <f>IF(F164="","",VLOOKUP(Q164,[28]списки!$O$2:$P$8,2))</f>
        <v>Серьезный риск, требуются меры по снижению степени риска в установленные сроки</v>
      </c>
      <c r="J164" s="19" t="s">
        <v>355</v>
      </c>
      <c r="K164" s="20">
        <v>1</v>
      </c>
      <c r="L164" s="21">
        <v>0.2</v>
      </c>
      <c r="M164" s="20">
        <v>6</v>
      </c>
      <c r="N164" s="21">
        <v>6</v>
      </c>
      <c r="O164" s="20">
        <v>15</v>
      </c>
      <c r="P164" s="21">
        <v>15</v>
      </c>
      <c r="Q164" s="22">
        <v>90</v>
      </c>
      <c r="R164" s="23">
        <v>18.000000000000004</v>
      </c>
    </row>
    <row r="165" spans="1:18" ht="168" x14ac:dyDescent="0.25">
      <c r="A165" s="16">
        <v>159</v>
      </c>
      <c r="B165" s="17" t="s">
        <v>1561</v>
      </c>
      <c r="C165" s="18" t="s">
        <v>1562</v>
      </c>
      <c r="E165" s="19" t="s">
        <v>363</v>
      </c>
      <c r="F165" s="19" t="s">
        <v>364</v>
      </c>
      <c r="G165" s="19" t="str">
        <f>IF(F165="","",VLOOKUP(F165,[28]списки!$U$2:$V$147,2,))</f>
        <v>Опасность опрокидывания транспортного средства при нарушении способов установки и строповки грузов;</v>
      </c>
      <c r="H165" s="19" t="s">
        <v>365</v>
      </c>
      <c r="I165" s="19" t="str">
        <f>IF(F165="","",VLOOKUP(Q165,[28]списки!$O$2:$P$8,2))</f>
        <v xml:space="preserve">Возможный риск, необходимо уделить внимание </v>
      </c>
      <c r="J165" s="19" t="s">
        <v>366</v>
      </c>
      <c r="K165" s="20">
        <v>0.5</v>
      </c>
      <c r="L165" s="21">
        <v>0.2</v>
      </c>
      <c r="M165" s="20">
        <v>6</v>
      </c>
      <c r="N165" s="21">
        <v>6</v>
      </c>
      <c r="O165" s="20">
        <v>15</v>
      </c>
      <c r="P165" s="21">
        <v>15</v>
      </c>
      <c r="Q165" s="22">
        <v>45</v>
      </c>
      <c r="R165" s="23">
        <v>18.000000000000004</v>
      </c>
    </row>
    <row r="166" spans="1:18" ht="294" x14ac:dyDescent="0.25">
      <c r="A166" s="16">
        <v>160</v>
      </c>
      <c r="B166" s="17" t="s">
        <v>1561</v>
      </c>
      <c r="C166" s="18" t="s">
        <v>1562</v>
      </c>
      <c r="E166" s="19" t="s">
        <v>367</v>
      </c>
      <c r="F166" s="19" t="s">
        <v>368</v>
      </c>
      <c r="G166" s="19" t="str">
        <f>IF(F166="","",VLOOKUP(F166,[28]списки!$U$2:$V$147,2,))</f>
        <v>Опасность от груза, перемещающегося во время движения транспортного средства, из-за несоблюдения правил его укладки и крепления;</v>
      </c>
      <c r="H166" s="19" t="s">
        <v>369</v>
      </c>
      <c r="I166" s="19" t="str">
        <f>IF(F166="","",VLOOKUP(Q166,[28]списки!$O$2:$P$8,2))</f>
        <v>Серьезный риск, требуются меры по снижению степени риска в установленные сроки</v>
      </c>
      <c r="J166" s="19" t="s">
        <v>370</v>
      </c>
      <c r="K166" s="20">
        <v>1</v>
      </c>
      <c r="L166" s="21">
        <v>0.2</v>
      </c>
      <c r="M166" s="20">
        <v>6</v>
      </c>
      <c r="N166" s="21">
        <v>6</v>
      </c>
      <c r="O166" s="20">
        <v>15</v>
      </c>
      <c r="P166" s="21">
        <v>15</v>
      </c>
      <c r="Q166" s="22">
        <v>90</v>
      </c>
      <c r="R166" s="23">
        <v>18.000000000000004</v>
      </c>
    </row>
    <row r="167" spans="1:18" ht="189" x14ac:dyDescent="0.25">
      <c r="A167" s="16">
        <v>161</v>
      </c>
      <c r="B167" s="17" t="s">
        <v>1561</v>
      </c>
      <c r="C167" s="18" t="s">
        <v>1562</v>
      </c>
      <c r="E167" s="19" t="s">
        <v>352</v>
      </c>
      <c r="F167" s="19" t="s">
        <v>575</v>
      </c>
      <c r="G167" s="19" t="str">
        <f>IF(F167="","",VLOOKUP(F167,[28]списки!$U$2:$V$147,2,))</f>
        <v>Опасность травмирования в результате дорожно-транспортного происшествия;</v>
      </c>
      <c r="H167" s="19" t="s">
        <v>576</v>
      </c>
      <c r="I167" s="19" t="str">
        <f>IF(F167="","",VLOOKUP(Q167,[28]списки!$O$2:$P$8,2))</f>
        <v>Серьезный риск, требуются меры по снижению степени риска в установленные сроки</v>
      </c>
      <c r="J167" s="19" t="s">
        <v>355</v>
      </c>
      <c r="K167" s="20">
        <v>1</v>
      </c>
      <c r="L167" s="21">
        <v>0.2</v>
      </c>
      <c r="M167" s="20">
        <v>6</v>
      </c>
      <c r="N167" s="21">
        <v>6</v>
      </c>
      <c r="O167" s="20">
        <v>15</v>
      </c>
      <c r="P167" s="21">
        <v>15</v>
      </c>
      <c r="Q167" s="22">
        <v>90</v>
      </c>
      <c r="R167" s="23">
        <v>18.000000000000004</v>
      </c>
    </row>
    <row r="168" spans="1:18" ht="168" x14ac:dyDescent="0.25">
      <c r="A168" s="16">
        <v>162</v>
      </c>
      <c r="B168" s="17" t="s">
        <v>1561</v>
      </c>
      <c r="C168" s="18" t="s">
        <v>1562</v>
      </c>
      <c r="E168" s="19" t="s">
        <v>352</v>
      </c>
      <c r="F168" s="19" t="s">
        <v>371</v>
      </c>
      <c r="G168" s="19" t="str">
        <f>IF(F168="","",VLOOKUP(F168,[28]списки!$U$2:$V$147,2,))</f>
        <v>Опасность опрокидывания транспортного средства при проведении работ;</v>
      </c>
      <c r="H168" s="19" t="s">
        <v>372</v>
      </c>
      <c r="I168" s="19" t="str">
        <f>IF(F168="","",VLOOKUP(Q168,[28]списки!$O$2:$P$8,2))</f>
        <v xml:space="preserve">Возможный риск, необходимо уделить внимание </v>
      </c>
      <c r="J168" s="19" t="s">
        <v>366</v>
      </c>
      <c r="K168" s="20">
        <v>0.5</v>
      </c>
      <c r="L168" s="21">
        <v>0.2</v>
      </c>
      <c r="M168" s="20">
        <v>6</v>
      </c>
      <c r="N168" s="21">
        <v>6</v>
      </c>
      <c r="O168" s="20">
        <v>15</v>
      </c>
      <c r="P168" s="21">
        <v>15</v>
      </c>
      <c r="Q168" s="22">
        <v>45</v>
      </c>
      <c r="R168" s="23">
        <v>18.000000000000004</v>
      </c>
    </row>
    <row r="169" spans="1:18" x14ac:dyDescent="0.25">
      <c r="B169" s="17"/>
      <c r="G169" s="19" t="str">
        <f>IF(F169="","",VLOOKUP(F169,[28]списки!$U$2:$V$147,2,))</f>
        <v/>
      </c>
      <c r="I169" s="19" t="str">
        <f>IF(F169="","",VLOOKUP(Q169,[28]списки!$O$2:$P$8,2))</f>
        <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1048576">
    <cfRule type="expression" dxfId="859" priority="1">
      <formula>IF(ROW(Q1)&gt;6,Q1&gt;400)</formula>
    </cfRule>
    <cfRule type="expression" dxfId="858" priority="2">
      <formula>IF(ROW(Q1)&gt;6,Q1&gt;200)</formula>
    </cfRule>
    <cfRule type="expression" dxfId="857" priority="3">
      <formula>IF(ROW(Q1)&gt;6,Q1&gt;70)</formula>
    </cfRule>
    <cfRule type="expression" dxfId="856" priority="4">
      <formula>IF(ROW(Q1)&gt;6,Q1&gt;20)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25" right="0.25" top="0.75" bottom="0.75" header="0.3" footer="0.3"/>
  <pageSetup paperSize="9" scale="36" orientation="landscape" r:id="rId1"/>
  <colBreaks count="1" manualBreakCount="1">
    <brk id="18"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9"/>
  <sheetViews>
    <sheetView view="pageBreakPreview" topLeftCell="A49" zoomScale="60" zoomScaleNormal="80" workbookViewId="0">
      <selection activeCell="B50" sqref="B50"/>
    </sheetView>
  </sheetViews>
  <sheetFormatPr defaultColWidth="9.140625" defaultRowHeight="21" x14ac:dyDescent="0.25"/>
  <cols>
    <col min="1" max="1" width="7.42578125" style="16" customWidth="1"/>
    <col min="2" max="2" width="216.42578125" style="18" customWidth="1"/>
    <col min="3" max="3" width="77.5703125" style="18" hidden="1" customWidth="1"/>
    <col min="4" max="4" width="12.7109375" style="18" hidden="1" customWidth="1"/>
    <col min="5" max="5" width="20.85546875" style="19" customWidth="1"/>
    <col min="6" max="6" width="11.5703125" style="19" customWidth="1"/>
    <col min="7" max="7" width="34.42578125" style="19" customWidth="1"/>
    <col min="8" max="8" width="33.28515625" style="19" customWidth="1"/>
    <col min="9" max="9" width="18.28515625" style="19" customWidth="1"/>
    <col min="10" max="10" width="31"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409.5" x14ac:dyDescent="0.25">
      <c r="A7" s="16">
        <v>1</v>
      </c>
      <c r="B7" s="17" t="s">
        <v>1563</v>
      </c>
      <c r="C7" s="18" t="s">
        <v>1563</v>
      </c>
      <c r="E7" s="19" t="s">
        <v>19</v>
      </c>
      <c r="F7" s="19" t="s">
        <v>20</v>
      </c>
      <c r="G7" s="19" t="str">
        <f>IF(F7="","",VLOOKUP(F7,[29]списки!$U$2:$V$147,2,))</f>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
      <c r="H7" s="19" t="s">
        <v>21</v>
      </c>
      <c r="I7" s="19" t="str">
        <f>IF(F7="","",VLOOKUP(Q7,[29]списки!$O$2:$P$8,2))</f>
        <v>Небольшой риск, меры не требуются</v>
      </c>
      <c r="J7" s="19" t="s">
        <v>397</v>
      </c>
      <c r="K7" s="20">
        <v>1</v>
      </c>
      <c r="L7" s="21">
        <v>1</v>
      </c>
      <c r="M7" s="20">
        <v>6</v>
      </c>
      <c r="N7" s="21">
        <v>6</v>
      </c>
      <c r="O7" s="20">
        <v>3</v>
      </c>
      <c r="P7" s="21">
        <v>3</v>
      </c>
      <c r="Q7" s="22">
        <v>18</v>
      </c>
      <c r="R7" s="23">
        <v>18</v>
      </c>
    </row>
    <row r="8" spans="1:20" ht="409.5" x14ac:dyDescent="0.25">
      <c r="A8" s="16">
        <v>2</v>
      </c>
      <c r="B8" s="17" t="s">
        <v>1564</v>
      </c>
      <c r="C8" s="18" t="s">
        <v>1564</v>
      </c>
      <c r="E8" s="19" t="s">
        <v>25</v>
      </c>
      <c r="F8" s="19" t="s">
        <v>26</v>
      </c>
      <c r="G8" s="19" t="str">
        <f>IF(F8="","",VLOOKUP(F8,[29]списки!$U$2:$V$147,2,))</f>
        <v>Опасность падения с высоты, в том числе из-за отсутствия ограждения, из-за обрыва троса, в котлован, в шахту при подъеме или спуске при нештатной ситуации;</v>
      </c>
      <c r="H8" s="19" t="s">
        <v>27</v>
      </c>
      <c r="I8" s="19" t="str">
        <f>IF(F8="","",VLOOKUP(Q8,[29]списки!$O$2:$P$8,2))</f>
        <v xml:space="preserve">Возможный риск, необходимо уделить внимание </v>
      </c>
      <c r="J8" s="19" t="s">
        <v>28</v>
      </c>
      <c r="K8" s="20">
        <v>0.5</v>
      </c>
      <c r="L8" s="21">
        <v>0.2</v>
      </c>
      <c r="M8" s="20">
        <v>6</v>
      </c>
      <c r="N8" s="21">
        <v>6</v>
      </c>
      <c r="O8" s="20">
        <v>15</v>
      </c>
      <c r="P8" s="21">
        <v>15</v>
      </c>
      <c r="Q8" s="22">
        <v>45</v>
      </c>
      <c r="R8" s="23">
        <v>18.000000000000004</v>
      </c>
    </row>
    <row r="9" spans="1:20" ht="409.5" x14ac:dyDescent="0.25">
      <c r="A9" s="16">
        <v>3</v>
      </c>
      <c r="B9" s="17" t="s">
        <v>1565</v>
      </c>
      <c r="C9" s="18" t="s">
        <v>1565</v>
      </c>
      <c r="E9" s="19" t="s">
        <v>37</v>
      </c>
      <c r="F9" s="19" t="s">
        <v>38</v>
      </c>
      <c r="G9" s="19" t="str">
        <f>IF(F9="","",VLOOKUP(F9,[29]списки!$U$2:$V$147,2,))</f>
        <v>Опасность падения из-за внезапного появления на пути следования большого перепада высот;</v>
      </c>
      <c r="H9" s="19" t="s">
        <v>39</v>
      </c>
      <c r="I9" s="19" t="str">
        <f>IF(F9="","",VLOOKUP(Q9,[29]списки!$O$2:$P$8,2))</f>
        <v xml:space="preserve">Возможный риск, необходимо уделить внимание </v>
      </c>
      <c r="J9" s="19" t="s">
        <v>28</v>
      </c>
      <c r="K9" s="20">
        <v>0.5</v>
      </c>
      <c r="L9" s="21">
        <v>0.2</v>
      </c>
      <c r="M9" s="20">
        <v>6</v>
      </c>
      <c r="N9" s="21">
        <v>6</v>
      </c>
      <c r="O9" s="20">
        <v>15</v>
      </c>
      <c r="P9" s="21">
        <v>15</v>
      </c>
      <c r="Q9" s="22">
        <v>45</v>
      </c>
      <c r="R9" s="23">
        <v>18.000000000000004</v>
      </c>
    </row>
    <row r="10" spans="1:20" ht="409.5" x14ac:dyDescent="0.25">
      <c r="A10" s="16">
        <v>4</v>
      </c>
      <c r="B10" s="17" t="s">
        <v>1566</v>
      </c>
      <c r="C10" s="18" t="s">
        <v>1566</v>
      </c>
      <c r="E10" s="19" t="s">
        <v>42</v>
      </c>
      <c r="F10" s="19" t="s">
        <v>43</v>
      </c>
      <c r="G10" s="19" t="str">
        <f>IF(F10="","",VLOOKUP(F10,[29]списки!$U$2:$V$147,2,))</f>
        <v>Опасность удара;</v>
      </c>
      <c r="H10" s="19" t="s">
        <v>44</v>
      </c>
      <c r="I10" s="19" t="str">
        <f>IF(F10="","",VLOOKUP(Q10,[29]списки!$O$2:$P$8,2))</f>
        <v xml:space="preserve">Возможный риск, необходимо уделить внимание </v>
      </c>
      <c r="J10" s="19" t="s">
        <v>45</v>
      </c>
      <c r="K10" s="20">
        <v>1</v>
      </c>
      <c r="L10" s="21">
        <v>0.5</v>
      </c>
      <c r="M10" s="20">
        <v>6</v>
      </c>
      <c r="N10" s="21">
        <v>6</v>
      </c>
      <c r="O10" s="20">
        <v>7</v>
      </c>
      <c r="P10" s="21">
        <v>7</v>
      </c>
      <c r="Q10" s="22">
        <v>42</v>
      </c>
      <c r="R10" s="23">
        <v>21</v>
      </c>
    </row>
    <row r="11" spans="1:20" ht="315" x14ac:dyDescent="0.25">
      <c r="A11" s="16">
        <v>5</v>
      </c>
      <c r="B11" s="17" t="s">
        <v>1567</v>
      </c>
      <c r="C11" s="18" t="s">
        <v>1567</v>
      </c>
      <c r="E11" s="19" t="s">
        <v>48</v>
      </c>
      <c r="F11" s="19" t="s">
        <v>49</v>
      </c>
      <c r="G11" s="19" t="str">
        <f>IF(F11="","",VLOOKUP(F11,[29]списки!$U$2:$V$147,2,))</f>
        <v>Опасность быть уколотым или проткнутым в результате воздействия движущихся колющих частей механизмов, машин;</v>
      </c>
      <c r="H11" s="19" t="s">
        <v>50</v>
      </c>
      <c r="I11" s="19" t="str">
        <f>IF(F11="","",VLOOKUP(Q11,[29]списки!$O$2:$P$8,2))</f>
        <v xml:space="preserve">Возможный риск, необходимо уделить внимание </v>
      </c>
      <c r="J11" s="19" t="s">
        <v>51</v>
      </c>
      <c r="K11" s="20">
        <v>1</v>
      </c>
      <c r="L11" s="21">
        <v>0.5</v>
      </c>
      <c r="M11" s="20">
        <v>6</v>
      </c>
      <c r="N11" s="21">
        <v>6</v>
      </c>
      <c r="O11" s="20">
        <v>7</v>
      </c>
      <c r="P11" s="21">
        <v>7</v>
      </c>
      <c r="Q11" s="22">
        <v>42</v>
      </c>
      <c r="R11" s="23">
        <v>21</v>
      </c>
    </row>
    <row r="12" spans="1:20" ht="409.5" x14ac:dyDescent="0.25">
      <c r="A12" s="16">
        <v>6</v>
      </c>
      <c r="B12" s="17" t="s">
        <v>1568</v>
      </c>
      <c r="C12" s="18" t="s">
        <v>1568</v>
      </c>
      <c r="E12" s="19" t="s">
        <v>611</v>
      </c>
      <c r="F12" s="19" t="s">
        <v>612</v>
      </c>
      <c r="G12" s="19" t="str">
        <f>IF(F12="","",VLOOKUP(F12,[29]списки!$U$2:$V$147,2,))</f>
        <v>Опасность натыкания на неподвижную колющую поверхность (острие);</v>
      </c>
      <c r="H12" s="19" t="s">
        <v>614</v>
      </c>
      <c r="I12" s="19" t="str">
        <f>IF(F12="","",VLOOKUP(Q12,[29]списки!$O$2:$P$8,2))</f>
        <v xml:space="preserve">Возможный риск, необходимо уделить внимание </v>
      </c>
      <c r="J12" s="19" t="s">
        <v>615</v>
      </c>
      <c r="K12" s="20">
        <v>0.5</v>
      </c>
      <c r="L12" s="21">
        <v>0.2</v>
      </c>
      <c r="M12" s="20">
        <v>6</v>
      </c>
      <c r="N12" s="21">
        <v>6</v>
      </c>
      <c r="O12" s="20">
        <v>7</v>
      </c>
      <c r="P12" s="21">
        <v>7</v>
      </c>
      <c r="Q12" s="22">
        <v>21</v>
      </c>
      <c r="R12" s="23">
        <v>8.4000000000000021</v>
      </c>
    </row>
    <row r="13" spans="1:20" ht="409.5" x14ac:dyDescent="0.25">
      <c r="A13" s="16">
        <v>7</v>
      </c>
      <c r="B13" s="17" t="s">
        <v>1569</v>
      </c>
      <c r="C13" s="18" t="s">
        <v>1569</v>
      </c>
      <c r="E13" s="19" t="s">
        <v>54</v>
      </c>
      <c r="F13" s="19" t="s">
        <v>55</v>
      </c>
      <c r="G13" s="19" t="str">
        <f>IF(F13="","",VLOOKUP(F13,[29]списки!$U$2:$V$147,2,))</f>
        <v>Опасность запутаться, в том числе в растянутых по полу сварочных проводах, тросах, нитях;</v>
      </c>
      <c r="H13" s="19" t="s">
        <v>56</v>
      </c>
      <c r="I13" s="19" t="str">
        <f>IF(F13="","",VLOOKUP(Q13,[29]списки!$O$2:$P$8,2))</f>
        <v xml:space="preserve">Возможный риск, необходимо уделить внимание </v>
      </c>
      <c r="J13" s="19" t="s">
        <v>57</v>
      </c>
      <c r="K13" s="20">
        <v>1</v>
      </c>
      <c r="L13" s="21">
        <v>0.5</v>
      </c>
      <c r="M13" s="20">
        <v>6</v>
      </c>
      <c r="N13" s="21">
        <v>6</v>
      </c>
      <c r="O13" s="20">
        <v>7</v>
      </c>
      <c r="P13" s="21">
        <v>7</v>
      </c>
      <c r="Q13" s="22">
        <v>42</v>
      </c>
      <c r="R13" s="23">
        <v>21</v>
      </c>
    </row>
    <row r="14" spans="1:20" ht="315" x14ac:dyDescent="0.25">
      <c r="A14" s="16">
        <v>8</v>
      </c>
      <c r="B14" s="17" t="s">
        <v>1570</v>
      </c>
      <c r="C14" s="18" t="s">
        <v>1570</v>
      </c>
      <c r="E14" s="19" t="s">
        <v>60</v>
      </c>
      <c r="F14" s="19" t="s">
        <v>61</v>
      </c>
      <c r="G14" s="19" t="str">
        <f>IF(F14="","",VLOOKUP(F14,[29]списки!$U$2:$V$147,2,))</f>
        <v>Опасность затягивания или попадания в ловушку;</v>
      </c>
      <c r="H14" s="19" t="s">
        <v>62</v>
      </c>
      <c r="I14" s="19" t="str">
        <f>IF(F14="","",VLOOKUP(Q14,[29]списки!$O$2:$P$8,2))</f>
        <v xml:space="preserve">Возможный риск, необходимо уделить внимание </v>
      </c>
      <c r="J14" s="19" t="s">
        <v>51</v>
      </c>
      <c r="K14" s="20">
        <v>0.5</v>
      </c>
      <c r="L14" s="21">
        <v>0.2</v>
      </c>
      <c r="M14" s="20">
        <v>6</v>
      </c>
      <c r="N14" s="21">
        <v>6</v>
      </c>
      <c r="O14" s="20">
        <v>15</v>
      </c>
      <c r="P14" s="21">
        <v>15</v>
      </c>
      <c r="Q14" s="22">
        <v>45</v>
      </c>
      <c r="R14" s="23">
        <v>18.000000000000004</v>
      </c>
    </row>
    <row r="15" spans="1:20" ht="409.5" x14ac:dyDescent="0.25">
      <c r="A15" s="16">
        <v>9</v>
      </c>
      <c r="B15" s="17" t="s">
        <v>1571</v>
      </c>
      <c r="C15" s="18" t="s">
        <v>1571</v>
      </c>
      <c r="E15" s="19" t="s">
        <v>65</v>
      </c>
      <c r="F15" s="19" t="s">
        <v>66</v>
      </c>
      <c r="G15" s="19" t="str">
        <f>IF(F15="","",VLOOKUP(F15,[29]списки!$U$2:$V$147,2,))</f>
        <v>Опасность затягивания в подвижные части машин и механизмов;</v>
      </c>
      <c r="H15" s="19" t="s">
        <v>67</v>
      </c>
      <c r="I15" s="19" t="str">
        <f>IF(F15="","",VLOOKUP(Q15,[29]списки!$O$2:$P$8,2))</f>
        <v xml:space="preserve">Возможный риск, необходимо уделить внимание </v>
      </c>
      <c r="J15" s="19" t="s">
        <v>51</v>
      </c>
      <c r="K15" s="20">
        <v>0.5</v>
      </c>
      <c r="L15" s="21">
        <v>0.2</v>
      </c>
      <c r="M15" s="20">
        <v>6</v>
      </c>
      <c r="N15" s="21">
        <v>6</v>
      </c>
      <c r="O15" s="20">
        <v>15</v>
      </c>
      <c r="P15" s="21">
        <v>15</v>
      </c>
      <c r="Q15" s="22">
        <v>45</v>
      </c>
      <c r="R15" s="23">
        <v>18.000000000000004</v>
      </c>
    </row>
    <row r="16" spans="1:20" ht="409.5" x14ac:dyDescent="0.25">
      <c r="A16" s="16">
        <v>10</v>
      </c>
      <c r="B16" s="17" t="s">
        <v>1572</v>
      </c>
      <c r="C16" s="18" t="s">
        <v>1572</v>
      </c>
      <c r="E16" s="19" t="s">
        <v>65</v>
      </c>
      <c r="F16" s="19" t="s">
        <v>70</v>
      </c>
      <c r="G16" s="19" t="str">
        <f>IF(F16="","",VLOOKUP(F16,[29]списки!$U$2:$V$147,2,))</f>
        <v>Опасность наматывания волос, частей одежды, средств индивидуальной защиты;</v>
      </c>
      <c r="H16" s="19" t="s">
        <v>71</v>
      </c>
      <c r="I16" s="19" t="str">
        <f>IF(F16="","",VLOOKUP(Q16,[29]списки!$O$2:$P$8,2))</f>
        <v xml:space="preserve">Возможный риск, необходимо уделить внимание </v>
      </c>
      <c r="J16" s="19" t="s">
        <v>72</v>
      </c>
      <c r="K16" s="20">
        <v>0.5</v>
      </c>
      <c r="L16" s="21">
        <v>0.2</v>
      </c>
      <c r="M16" s="20">
        <v>6</v>
      </c>
      <c r="N16" s="21">
        <v>6</v>
      </c>
      <c r="O16" s="20">
        <v>15</v>
      </c>
      <c r="P16" s="21">
        <v>15</v>
      </c>
      <c r="Q16" s="22">
        <v>45</v>
      </c>
      <c r="R16" s="23">
        <v>18.000000000000004</v>
      </c>
    </row>
    <row r="17" spans="1:18" ht="409.5" x14ac:dyDescent="0.25">
      <c r="A17" s="16">
        <v>11</v>
      </c>
      <c r="B17" s="17" t="s">
        <v>1573</v>
      </c>
      <c r="C17" s="18" t="s">
        <v>1573</v>
      </c>
      <c r="E17" s="19" t="s">
        <v>75</v>
      </c>
      <c r="F17" s="19" t="s">
        <v>76</v>
      </c>
      <c r="G17" s="19" t="str">
        <f>IF(F17="","",VLOOKUP(F17,[29]списки!$U$2:$V$147,2,))</f>
        <v>Опасность воздействия жидкости под давлением при выбросе (прорыве);</v>
      </c>
      <c r="H17" s="19" t="s">
        <v>77</v>
      </c>
      <c r="I17" s="19" t="str">
        <f>IF(F17="","",VLOOKUP(Q17,[29]списки!$O$2:$P$8,2))</f>
        <v xml:space="preserve">Возможный риск, необходимо уделить внимание </v>
      </c>
      <c r="J17" s="19" t="s">
        <v>78</v>
      </c>
      <c r="K17" s="20">
        <v>0.5</v>
      </c>
      <c r="L17" s="21">
        <v>0.2</v>
      </c>
      <c r="M17" s="20">
        <v>6</v>
      </c>
      <c r="N17" s="21">
        <v>6</v>
      </c>
      <c r="O17" s="20">
        <v>15</v>
      </c>
      <c r="P17" s="21">
        <v>15</v>
      </c>
      <c r="Q17" s="22">
        <v>45</v>
      </c>
      <c r="R17" s="23">
        <v>18.000000000000004</v>
      </c>
    </row>
    <row r="18" spans="1:18" ht="409.5" x14ac:dyDescent="0.25">
      <c r="A18" s="16">
        <v>12</v>
      </c>
      <c r="B18" s="17" t="s">
        <v>1574</v>
      </c>
      <c r="C18" s="18" t="s">
        <v>1574</v>
      </c>
      <c r="E18" s="19" t="s">
        <v>81</v>
      </c>
      <c r="F18" s="19" t="s">
        <v>82</v>
      </c>
      <c r="G18" s="19" t="str">
        <f>IF(F18="","",VLOOKUP(F18,[29]списки!$U$2:$V$147,2,))</f>
        <v>Опасность воздействия газа под давлением при выбросе (прорыве);</v>
      </c>
      <c r="H18" s="19" t="s">
        <v>83</v>
      </c>
      <c r="I18" s="19" t="str">
        <f>IF(F18="","",VLOOKUP(Q18,[29]списки!$O$2:$P$8,2))</f>
        <v xml:space="preserve">Возможный риск, необходимо уделить внимание </v>
      </c>
      <c r="J18" s="19" t="s">
        <v>78</v>
      </c>
      <c r="K18" s="20">
        <v>0.2</v>
      </c>
      <c r="L18" s="21">
        <v>0.1</v>
      </c>
      <c r="M18" s="20">
        <v>6</v>
      </c>
      <c r="N18" s="21">
        <v>6</v>
      </c>
      <c r="O18" s="20">
        <v>40</v>
      </c>
      <c r="P18" s="21">
        <v>40</v>
      </c>
      <c r="Q18" s="22">
        <v>48.000000000000007</v>
      </c>
      <c r="R18" s="23">
        <v>24.000000000000004</v>
      </c>
    </row>
    <row r="19" spans="1:18" ht="409.5" x14ac:dyDescent="0.25">
      <c r="A19" s="16">
        <v>13</v>
      </c>
      <c r="B19" s="17" t="s">
        <v>1575</v>
      </c>
      <c r="C19" s="18" t="s">
        <v>1575</v>
      </c>
      <c r="E19" s="19" t="s">
        <v>86</v>
      </c>
      <c r="F19" s="19" t="s">
        <v>87</v>
      </c>
      <c r="G19" s="19" t="str">
        <f>IF(F19="","",VLOOKUP(F19,[29]списки!$U$2:$V$147,2,))</f>
        <v>Опасность воздействия механического упругого элемента;</v>
      </c>
      <c r="H19" s="19" t="s">
        <v>88</v>
      </c>
      <c r="I19" s="19" t="str">
        <f>IF(F19="","",VLOOKUP(Q19,[29]списки!$O$2:$P$8,2))</f>
        <v xml:space="preserve">Возможный риск, необходимо уделить внимание </v>
      </c>
      <c r="J19" s="19" t="s">
        <v>45</v>
      </c>
      <c r="K19" s="20">
        <v>1</v>
      </c>
      <c r="L19" s="21">
        <v>0.5</v>
      </c>
      <c r="M19" s="20">
        <v>6</v>
      </c>
      <c r="N19" s="21">
        <v>6</v>
      </c>
      <c r="O19" s="20">
        <v>7</v>
      </c>
      <c r="P19" s="21">
        <v>7</v>
      </c>
      <c r="Q19" s="22">
        <v>42</v>
      </c>
      <c r="R19" s="23">
        <v>21</v>
      </c>
    </row>
    <row r="20" spans="1:18" ht="252" x14ac:dyDescent="0.25">
      <c r="A20" s="16">
        <v>14</v>
      </c>
      <c r="B20" s="17" t="s">
        <v>1576</v>
      </c>
      <c r="C20" s="18" t="s">
        <v>1576</v>
      </c>
      <c r="E20" s="19" t="s">
        <v>91</v>
      </c>
      <c r="F20" s="19" t="s">
        <v>92</v>
      </c>
      <c r="G20" s="19" t="str">
        <f>IF(F20="","",VLOOKUP(F20,[29]списки!$U$2:$V$147,2,))</f>
        <v>Опасность травмирования от трения или абразивного воздействия при соприкосновении;</v>
      </c>
      <c r="H20" s="19" t="s">
        <v>93</v>
      </c>
      <c r="I20" s="19" t="str">
        <f>IF(F20="","",VLOOKUP(Q20,[29]списки!$O$2:$P$8,2))</f>
        <v xml:space="preserve">Возможный риск, необходимо уделить внимание </v>
      </c>
      <c r="J20" s="19" t="s">
        <v>94</v>
      </c>
      <c r="K20" s="20">
        <v>3</v>
      </c>
      <c r="L20" s="21">
        <v>1</v>
      </c>
      <c r="M20" s="20">
        <v>6</v>
      </c>
      <c r="N20" s="21">
        <v>6</v>
      </c>
      <c r="O20" s="20">
        <v>3</v>
      </c>
      <c r="P20" s="21">
        <v>3</v>
      </c>
      <c r="Q20" s="22">
        <v>54</v>
      </c>
      <c r="R20" s="23">
        <v>18</v>
      </c>
    </row>
    <row r="21" spans="1:18" ht="409.5" x14ac:dyDescent="0.25">
      <c r="A21" s="16">
        <v>15</v>
      </c>
      <c r="B21" s="17" t="s">
        <v>1577</v>
      </c>
      <c r="C21" s="18" t="s">
        <v>1577</v>
      </c>
      <c r="E21" s="19" t="s">
        <v>97</v>
      </c>
      <c r="F21" s="19" t="s">
        <v>98</v>
      </c>
      <c r="G21" s="19" t="str">
        <f>IF(F21="","",VLOOKUP(F21,[29]списки!$U$2:$V$147,2,))</f>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
      <c r="H21" s="19" t="s">
        <v>99</v>
      </c>
      <c r="I21" s="19" t="str">
        <f>IF(F21="","",VLOOKUP(Q21,[29]списки!$O$2:$P$8,2))</f>
        <v xml:space="preserve">Возможный риск, необходимо уделить внимание </v>
      </c>
      <c r="J21" s="19" t="s">
        <v>100</v>
      </c>
      <c r="K21" s="20">
        <v>0.5</v>
      </c>
      <c r="L21" s="21">
        <v>0.2</v>
      </c>
      <c r="M21" s="20">
        <v>6</v>
      </c>
      <c r="N21" s="21">
        <v>6</v>
      </c>
      <c r="O21" s="20">
        <v>15</v>
      </c>
      <c r="P21" s="21">
        <v>15</v>
      </c>
      <c r="Q21" s="22">
        <v>45</v>
      </c>
      <c r="R21" s="23">
        <v>18.000000000000004</v>
      </c>
    </row>
    <row r="22" spans="1:18" ht="409.5" x14ac:dyDescent="0.25">
      <c r="A22" s="16">
        <v>16</v>
      </c>
      <c r="B22" s="17" t="s">
        <v>1578</v>
      </c>
      <c r="C22" s="18" t="s">
        <v>1578</v>
      </c>
      <c r="E22" s="19" t="s">
        <v>103</v>
      </c>
      <c r="F22" s="19" t="s">
        <v>104</v>
      </c>
      <c r="G22" s="19" t="str">
        <f>IF(F22="","",VLOOKUP(F22,[29]списки!$U$2:$V$147,2,))</f>
        <v xml:space="preserve"> Опасность падения груза;</v>
      </c>
      <c r="H22" s="19" t="s">
        <v>105</v>
      </c>
      <c r="I22" s="19" t="str">
        <f>IF(F22="","",VLOOKUP(Q22,[29]списки!$O$2:$P$8,2))</f>
        <v xml:space="preserve">Возможный риск, необходимо уделить внимание </v>
      </c>
      <c r="J22" s="19" t="s">
        <v>106</v>
      </c>
      <c r="K22" s="20">
        <v>0.5</v>
      </c>
      <c r="L22" s="21">
        <v>0.2</v>
      </c>
      <c r="M22" s="20">
        <v>6</v>
      </c>
      <c r="N22" s="21">
        <v>6</v>
      </c>
      <c r="O22" s="20">
        <v>15</v>
      </c>
      <c r="P22" s="21">
        <v>15</v>
      </c>
      <c r="Q22" s="22">
        <v>45</v>
      </c>
      <c r="R22" s="23">
        <v>18.000000000000004</v>
      </c>
    </row>
    <row r="23" spans="1:18" ht="409.5" x14ac:dyDescent="0.25">
      <c r="A23" s="16">
        <v>17</v>
      </c>
      <c r="B23" s="17" t="s">
        <v>1579</v>
      </c>
      <c r="C23" s="18" t="s">
        <v>1579</v>
      </c>
      <c r="E23" s="19" t="s">
        <v>109</v>
      </c>
      <c r="F23" s="19" t="s">
        <v>110</v>
      </c>
      <c r="G23" s="19" t="str">
        <f>IF(F23="","",VLOOKUP(F23,[29]списки!$U$2:$V$147,2,))</f>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
      <c r="H23" s="19" t="s">
        <v>111</v>
      </c>
      <c r="I23" s="19" t="str">
        <f>IF(F23="","",VLOOKUP(Q23,[29]списки!$O$2:$P$8,2))</f>
        <v xml:space="preserve">Возможный риск, необходимо уделить внимание </v>
      </c>
      <c r="J23" s="19" t="s">
        <v>112</v>
      </c>
      <c r="K23" s="20">
        <v>3</v>
      </c>
      <c r="L23" s="21">
        <v>1</v>
      </c>
      <c r="M23" s="20">
        <v>6</v>
      </c>
      <c r="N23" s="21">
        <v>6</v>
      </c>
      <c r="O23" s="20">
        <v>3</v>
      </c>
      <c r="P23" s="21">
        <v>3</v>
      </c>
      <c r="Q23" s="22">
        <v>54</v>
      </c>
      <c r="R23" s="23">
        <v>18</v>
      </c>
    </row>
    <row r="24" spans="1:18" ht="409.5" x14ac:dyDescent="0.25">
      <c r="A24" s="16">
        <v>18</v>
      </c>
      <c r="B24" s="17" t="s">
        <v>1580</v>
      </c>
      <c r="C24" s="18" t="s">
        <v>1580</v>
      </c>
      <c r="E24" s="19" t="s">
        <v>426</v>
      </c>
      <c r="F24" s="19" t="s">
        <v>32</v>
      </c>
      <c r="G24" s="19" t="str">
        <f>IF(F24="","",VLOOKUP(F24,[29]списки!$U$2:$V$147,2,))</f>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
      <c r="H24" s="19" t="s">
        <v>33</v>
      </c>
      <c r="I24" s="19" t="str">
        <f>IF(F24="","",VLOOKUP(Q24,[29]списки!$O$2:$P$8,2))</f>
        <v xml:space="preserve">Возможный риск, необходимо уделить внимание </v>
      </c>
      <c r="J24" s="19" t="s">
        <v>34</v>
      </c>
      <c r="K24" s="20">
        <v>3</v>
      </c>
      <c r="L24" s="21">
        <v>1</v>
      </c>
      <c r="M24" s="20">
        <v>6</v>
      </c>
      <c r="N24" s="21">
        <v>6</v>
      </c>
      <c r="O24" s="20">
        <v>3</v>
      </c>
      <c r="P24" s="21">
        <v>3</v>
      </c>
      <c r="Q24" s="22">
        <v>54</v>
      </c>
      <c r="R24" s="23">
        <v>18</v>
      </c>
    </row>
    <row r="25" spans="1:18" ht="231" x14ac:dyDescent="0.25">
      <c r="A25" s="16">
        <v>19</v>
      </c>
      <c r="B25" s="17" t="s">
        <v>1581</v>
      </c>
      <c r="C25" s="18" t="s">
        <v>1581</v>
      </c>
      <c r="E25" s="19" t="s">
        <v>115</v>
      </c>
      <c r="F25" s="19" t="s">
        <v>116</v>
      </c>
      <c r="G25" s="19" t="str">
        <f>IF(F25="","",VLOOKUP(F25,[29]списки!$U$2:$V$147,2,))</f>
        <v>Опасность от воздействия режущих инструментов (дисковые ножи, дисковые пилы);</v>
      </c>
      <c r="H25" s="19" t="s">
        <v>117</v>
      </c>
      <c r="I25" s="19" t="str">
        <f>IF(F25="","",VLOOKUP(Q25,[29]списки!$O$2:$P$8,2))</f>
        <v>Серьезный риск, требуются меры по снижению степени риска в установленные сроки</v>
      </c>
      <c r="J25" s="19" t="s">
        <v>118</v>
      </c>
      <c r="K25" s="20">
        <v>3</v>
      </c>
      <c r="L25" s="21">
        <v>1</v>
      </c>
      <c r="M25" s="20">
        <v>6</v>
      </c>
      <c r="N25" s="21">
        <v>6</v>
      </c>
      <c r="O25" s="20">
        <v>7</v>
      </c>
      <c r="P25" s="21">
        <v>3</v>
      </c>
      <c r="Q25" s="22">
        <v>126</v>
      </c>
      <c r="R25" s="23">
        <v>18</v>
      </c>
    </row>
    <row r="26" spans="1:18" ht="409.5" x14ac:dyDescent="0.25">
      <c r="A26" s="16">
        <v>20</v>
      </c>
      <c r="B26" s="17" t="s">
        <v>1563</v>
      </c>
      <c r="C26" s="18" t="s">
        <v>1563</v>
      </c>
      <c r="E26" s="19" t="s">
        <v>121</v>
      </c>
      <c r="F26" s="19" t="s">
        <v>122</v>
      </c>
      <c r="G26" s="19" t="str">
        <f>IF(F26="","",VLOOKUP(F26,[29]списки!$U$2:$V$147,2,))</f>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
      <c r="H26" s="19" t="s">
        <v>123</v>
      </c>
      <c r="I26" s="19" t="str">
        <f>IF(F26="","",VLOOKUP(Q26,[29]списки!$O$2:$P$8,2))</f>
        <v xml:space="preserve">Возможный риск, необходимо уделить внимание </v>
      </c>
      <c r="J26" s="19" t="s">
        <v>124</v>
      </c>
      <c r="K26" s="20">
        <v>1</v>
      </c>
      <c r="L26" s="21">
        <v>0.5</v>
      </c>
      <c r="M26" s="20">
        <v>6</v>
      </c>
      <c r="N26" s="21">
        <v>6</v>
      </c>
      <c r="O26" s="20">
        <v>7</v>
      </c>
      <c r="P26" s="21">
        <v>7</v>
      </c>
      <c r="Q26" s="22">
        <v>42</v>
      </c>
      <c r="R26" s="23">
        <v>21</v>
      </c>
    </row>
    <row r="27" spans="1:18" ht="409.5" x14ac:dyDescent="0.25">
      <c r="A27" s="16">
        <v>21</v>
      </c>
      <c r="B27" s="17" t="s">
        <v>1582</v>
      </c>
      <c r="C27" s="18" t="s">
        <v>1582</v>
      </c>
      <c r="E27" s="19" t="s">
        <v>127</v>
      </c>
      <c r="F27" s="19" t="s">
        <v>128</v>
      </c>
      <c r="G27" s="19" t="str">
        <f>IF(F27="","",VLOOKUP(F27,[29]списки!$U$2:$V$147,2,))</f>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
      <c r="H27" s="19" t="s">
        <v>129</v>
      </c>
      <c r="I27" s="19" t="str">
        <f>IF(F27="","",VLOOKUP(Q27,[29]списки!$O$2:$P$8,2))</f>
        <v xml:space="preserve">Возможный риск, необходимо уделить внимание </v>
      </c>
      <c r="J27" s="19" t="s">
        <v>130</v>
      </c>
      <c r="K27" s="20">
        <v>0.5</v>
      </c>
      <c r="L27" s="21">
        <v>0.2</v>
      </c>
      <c r="M27" s="20">
        <v>3</v>
      </c>
      <c r="N27" s="21">
        <v>3</v>
      </c>
      <c r="O27" s="20">
        <v>15</v>
      </c>
      <c r="P27" s="21">
        <v>15</v>
      </c>
      <c r="Q27" s="22">
        <v>22.5</v>
      </c>
      <c r="R27" s="23">
        <v>9.0000000000000018</v>
      </c>
    </row>
    <row r="28" spans="1:18" ht="409.5" x14ac:dyDescent="0.25">
      <c r="A28" s="16">
        <v>22</v>
      </c>
      <c r="B28" s="17" t="s">
        <v>1583</v>
      </c>
      <c r="C28" s="18" t="s">
        <v>1583</v>
      </c>
      <c r="E28" s="19" t="s">
        <v>133</v>
      </c>
      <c r="F28" s="19" t="s">
        <v>134</v>
      </c>
      <c r="G28" s="19" t="str">
        <f>IF(F28="","",VLOOKUP(F28,[29]списки!$U$2:$V$147,2,))</f>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
      <c r="H28" s="19" t="s">
        <v>135</v>
      </c>
      <c r="I28" s="19" t="str">
        <f>IF(F28="","",VLOOKUP(Q28,[29]списки!$O$2:$P$8,2))</f>
        <v xml:space="preserve">Возможный риск, необходимо уделить внимание </v>
      </c>
      <c r="J28" s="19" t="s">
        <v>130</v>
      </c>
      <c r="K28" s="20">
        <v>0.5</v>
      </c>
      <c r="L28" s="21">
        <v>0.2</v>
      </c>
      <c r="M28" s="20">
        <v>3</v>
      </c>
      <c r="N28" s="21">
        <v>3</v>
      </c>
      <c r="O28" s="20">
        <v>15</v>
      </c>
      <c r="P28" s="21">
        <v>15</v>
      </c>
      <c r="Q28" s="22">
        <v>22.5</v>
      </c>
      <c r="R28" s="23">
        <v>9.0000000000000018</v>
      </c>
    </row>
    <row r="29" spans="1:18" ht="273" x14ac:dyDescent="0.25">
      <c r="A29" s="16">
        <v>23</v>
      </c>
      <c r="B29" s="17" t="s">
        <v>1584</v>
      </c>
      <c r="C29" s="18" t="s">
        <v>1584</v>
      </c>
      <c r="E29" s="19" t="s">
        <v>682</v>
      </c>
      <c r="F29" s="19" t="s">
        <v>683</v>
      </c>
      <c r="G29" s="19" t="str">
        <f>IF(F29="","",VLOOKUP(F29,[29]списки!$U$2:$V$147,2,))</f>
        <v>Опасность поражения вследствие возникновения электрической дуги;</v>
      </c>
      <c r="H29" s="19" t="s">
        <v>685</v>
      </c>
      <c r="I29" s="19" t="str">
        <f>IF(F29="","",VLOOKUP(Q29,[29]списки!$O$2:$P$8,2))</f>
        <v>Серьезный риск, требуются меры по снижению степени риска в установленные сроки</v>
      </c>
      <c r="J29" s="19" t="s">
        <v>686</v>
      </c>
      <c r="K29" s="20">
        <v>1</v>
      </c>
      <c r="L29" s="21">
        <v>0.5</v>
      </c>
      <c r="M29" s="20">
        <v>6</v>
      </c>
      <c r="N29" s="21">
        <v>6</v>
      </c>
      <c r="O29" s="20">
        <v>15</v>
      </c>
      <c r="P29" s="21">
        <v>15</v>
      </c>
      <c r="Q29" s="22">
        <v>90</v>
      </c>
      <c r="R29" s="23">
        <v>45</v>
      </c>
    </row>
    <row r="30" spans="1:18" ht="273" x14ac:dyDescent="0.25">
      <c r="A30" s="16">
        <v>24</v>
      </c>
      <c r="B30" s="17" t="s">
        <v>1585</v>
      </c>
      <c r="C30" s="18" t="s">
        <v>1585</v>
      </c>
      <c r="E30" s="19" t="s">
        <v>160</v>
      </c>
      <c r="F30" s="19" t="s">
        <v>161</v>
      </c>
      <c r="G30" s="19" t="str">
        <f>IF(F30="","",VLOOKUP(F30,[29]списки!$U$2:$V$147,2,))</f>
        <v xml:space="preserve"> Опасность ожога от воздействия открытого пламени;</v>
      </c>
      <c r="H30" s="19" t="s">
        <v>162</v>
      </c>
      <c r="I30" s="19" t="str">
        <f>IF(F30="","",VLOOKUP(Q30,[29]списки!$O$2:$P$8,2))</f>
        <v xml:space="preserve">Возможный риск, необходимо уделить внимание </v>
      </c>
      <c r="J30" s="19" t="s">
        <v>141</v>
      </c>
      <c r="K30" s="20">
        <v>1</v>
      </c>
      <c r="L30" s="21">
        <v>0.5</v>
      </c>
      <c r="M30" s="20">
        <v>6</v>
      </c>
      <c r="N30" s="21">
        <v>6</v>
      </c>
      <c r="O30" s="20">
        <v>7</v>
      </c>
      <c r="P30" s="21">
        <v>3</v>
      </c>
      <c r="Q30" s="22">
        <v>42</v>
      </c>
      <c r="R30" s="23">
        <v>9</v>
      </c>
    </row>
    <row r="31" spans="1:18" ht="409.5" x14ac:dyDescent="0.25">
      <c r="A31" s="16">
        <v>25</v>
      </c>
      <c r="B31" s="17" t="s">
        <v>1586</v>
      </c>
      <c r="C31" s="18" t="s">
        <v>1586</v>
      </c>
      <c r="E31" s="19" t="s">
        <v>165</v>
      </c>
      <c r="F31" s="19" t="s">
        <v>166</v>
      </c>
      <c r="G31" s="19" t="str">
        <f>IF(F31="","",VLOOKUP(F31,[29]списки!$U$2:$V$147,2,))</f>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
      <c r="H31" s="19" t="s">
        <v>167</v>
      </c>
      <c r="I31" s="19" t="str">
        <f>IF(F31="","",VLOOKUP(Q31,[29]списки!$O$2:$P$8,2))</f>
        <v xml:space="preserve">Возможный риск, необходимо уделить внимание </v>
      </c>
      <c r="J31" s="19" t="s">
        <v>168</v>
      </c>
      <c r="K31" s="20">
        <v>3</v>
      </c>
      <c r="L31" s="21">
        <v>1</v>
      </c>
      <c r="M31" s="20">
        <v>3</v>
      </c>
      <c r="N31" s="21">
        <v>3</v>
      </c>
      <c r="O31" s="20">
        <v>3</v>
      </c>
      <c r="P31" s="21">
        <v>3</v>
      </c>
      <c r="Q31" s="22">
        <v>27</v>
      </c>
      <c r="R31" s="23">
        <v>9</v>
      </c>
    </row>
    <row r="32" spans="1:18" ht="315" x14ac:dyDescent="0.25">
      <c r="A32" s="16">
        <v>26</v>
      </c>
      <c r="B32" s="17" t="s">
        <v>1587</v>
      </c>
      <c r="C32" s="18" t="s">
        <v>1587</v>
      </c>
      <c r="E32" s="19" t="s">
        <v>138</v>
      </c>
      <c r="F32" s="19" t="s">
        <v>139</v>
      </c>
      <c r="G32" s="19" t="str">
        <f>IF(F32="","",VLOOKUP(F32,[29]списки!$U$2:$V$147,2,))</f>
        <v>Опасность ожога при контакте незащищенных частей тела с поверхностью предметов, имеющих высокую температуру;</v>
      </c>
      <c r="H32" s="19" t="s">
        <v>140</v>
      </c>
      <c r="I32" s="19" t="str">
        <f>IF(F32="","",VLOOKUP(Q32,[29]списки!$O$2:$P$8,2))</f>
        <v xml:space="preserve">Возможный риск, необходимо уделить внимание </v>
      </c>
      <c r="J32" s="19" t="s">
        <v>141</v>
      </c>
      <c r="K32" s="20">
        <v>1</v>
      </c>
      <c r="L32" s="21">
        <v>0.5</v>
      </c>
      <c r="M32" s="20">
        <v>6</v>
      </c>
      <c r="N32" s="21">
        <v>6</v>
      </c>
      <c r="O32" s="20">
        <v>7</v>
      </c>
      <c r="P32" s="21">
        <v>3</v>
      </c>
      <c r="Q32" s="22">
        <v>42</v>
      </c>
      <c r="R32" s="23">
        <v>9</v>
      </c>
    </row>
    <row r="33" spans="1:18" ht="409.5" x14ac:dyDescent="0.25">
      <c r="A33" s="16">
        <v>27</v>
      </c>
      <c r="B33" s="17" t="s">
        <v>1588</v>
      </c>
      <c r="C33" s="18" t="s">
        <v>1588</v>
      </c>
      <c r="E33" s="19" t="s">
        <v>1157</v>
      </c>
      <c r="F33" s="19" t="s">
        <v>977</v>
      </c>
      <c r="G33" s="19" t="str">
        <f>IF(F33="","",VLOOKUP(F33,[29]списки!$U$2:$V$147,2,))</f>
        <v xml:space="preserve"> Опасность теплового удара от воздействия окружающих поверхностей оборудования, имеющих высокую температуру;</v>
      </c>
      <c r="H33" s="19" t="s">
        <v>979</v>
      </c>
      <c r="I33" s="19" t="str">
        <f>IF(F33="","",VLOOKUP(Q33,[29]списки!$O$2:$P$8,2))</f>
        <v xml:space="preserve">Возможный риск, необходимо уделить внимание </v>
      </c>
      <c r="J33" s="19" t="s">
        <v>180</v>
      </c>
      <c r="K33" s="20">
        <v>3</v>
      </c>
      <c r="L33" s="21">
        <v>1</v>
      </c>
      <c r="M33" s="20">
        <v>3</v>
      </c>
      <c r="N33" s="21">
        <v>3</v>
      </c>
      <c r="O33" s="20">
        <v>3</v>
      </c>
      <c r="P33" s="21">
        <v>3</v>
      </c>
      <c r="Q33" s="22">
        <v>27</v>
      </c>
      <c r="R33" s="23">
        <v>9</v>
      </c>
    </row>
    <row r="34" spans="1:18" ht="409.5" x14ac:dyDescent="0.25">
      <c r="A34" s="16">
        <v>28</v>
      </c>
      <c r="B34" s="17" t="s">
        <v>1589</v>
      </c>
      <c r="C34" s="18" t="s">
        <v>1589</v>
      </c>
      <c r="E34" s="19" t="s">
        <v>704</v>
      </c>
      <c r="F34" s="19" t="s">
        <v>705</v>
      </c>
      <c r="G34" s="19" t="str">
        <f>IF(F34="","",VLOOKUP(F34,[29]списки!$U$2:$V$147,2,))</f>
        <v>Опасность теплового удара при длительном нахождении в помещении с высокой температурой воздуха;</v>
      </c>
      <c r="H34" s="19" t="s">
        <v>707</v>
      </c>
      <c r="I34" s="19" t="str">
        <f>IF(F34="","",VLOOKUP(Q34,[29]списки!$O$2:$P$8,2))</f>
        <v xml:space="preserve">Возможный риск, необходимо уделить внимание </v>
      </c>
      <c r="J34" s="19" t="s">
        <v>180</v>
      </c>
      <c r="K34" s="20">
        <v>3</v>
      </c>
      <c r="L34" s="21">
        <v>1</v>
      </c>
      <c r="M34" s="20">
        <v>3</v>
      </c>
      <c r="N34" s="21">
        <v>3</v>
      </c>
      <c r="O34" s="20">
        <v>3</v>
      </c>
      <c r="P34" s="21">
        <v>3</v>
      </c>
      <c r="Q34" s="22">
        <v>27</v>
      </c>
      <c r="R34" s="23">
        <v>9</v>
      </c>
    </row>
    <row r="35" spans="1:18" ht="273" x14ac:dyDescent="0.25">
      <c r="A35" s="16">
        <v>29</v>
      </c>
      <c r="B35" s="17" t="s">
        <v>1585</v>
      </c>
      <c r="C35" s="18" t="s">
        <v>1585</v>
      </c>
      <c r="E35" s="19" t="s">
        <v>449</v>
      </c>
      <c r="F35" s="19" t="s">
        <v>450</v>
      </c>
      <c r="G35" s="19" t="str">
        <f>IF(F35="","",VLOOKUP(F35,[29]списки!$U$2:$V$147,2,))</f>
        <v>Ожог роговицы глаза;</v>
      </c>
      <c r="H35" s="19" t="s">
        <v>451</v>
      </c>
      <c r="I35" s="19" t="str">
        <f>IF(F35="","",VLOOKUP(Q35,[29]списки!$O$2:$P$8,2))</f>
        <v xml:space="preserve">Возможный риск, необходимо уделить внимание </v>
      </c>
      <c r="J35" s="19" t="s">
        <v>452</v>
      </c>
      <c r="K35" s="20">
        <v>0.5</v>
      </c>
      <c r="L35" s="21">
        <v>0.2</v>
      </c>
      <c r="M35" s="20">
        <v>6</v>
      </c>
      <c r="N35" s="21">
        <v>6</v>
      </c>
      <c r="O35" s="20">
        <v>7</v>
      </c>
      <c r="P35" s="21">
        <v>7</v>
      </c>
      <c r="Q35" s="22">
        <v>21</v>
      </c>
      <c r="R35" s="23">
        <v>8.4000000000000021</v>
      </c>
    </row>
    <row r="36" spans="1:18" ht="409.5" x14ac:dyDescent="0.25">
      <c r="A36" s="16">
        <v>30</v>
      </c>
      <c r="B36" s="17" t="s">
        <v>1590</v>
      </c>
      <c r="C36" s="18" t="s">
        <v>1590</v>
      </c>
      <c r="E36" s="19" t="s">
        <v>445</v>
      </c>
      <c r="F36" s="19" t="s">
        <v>446</v>
      </c>
      <c r="G36" s="19" t="str">
        <f>IF(F36="","",VLOOKUP(F36,[29]списки!$U$2:$V$147,2,))</f>
        <v>Опасность от воздействия на незащищенные участки тела материалов, жидкостей или газов, имеющих низкую температуру;</v>
      </c>
      <c r="H36" s="19" t="s">
        <v>447</v>
      </c>
      <c r="I36" s="19" t="str">
        <f>IF(F36="","",VLOOKUP(Q36,[29]списки!$O$2:$P$8,2))</f>
        <v xml:space="preserve">Возможный риск, необходимо уделить внимание </v>
      </c>
      <c r="J36" s="19" t="s">
        <v>448</v>
      </c>
      <c r="K36" s="20">
        <v>1</v>
      </c>
      <c r="L36" s="21">
        <v>0.5</v>
      </c>
      <c r="M36" s="20">
        <v>6</v>
      </c>
      <c r="N36" s="21">
        <v>6</v>
      </c>
      <c r="O36" s="20">
        <v>7</v>
      </c>
      <c r="P36" s="21">
        <v>7</v>
      </c>
      <c r="Q36" s="22">
        <v>42</v>
      </c>
      <c r="R36" s="23">
        <v>21</v>
      </c>
    </row>
    <row r="37" spans="1:18" ht="409.5" x14ac:dyDescent="0.25">
      <c r="A37" s="16">
        <v>31</v>
      </c>
      <c r="B37" s="17" t="s">
        <v>1563</v>
      </c>
      <c r="C37" s="18" t="s">
        <v>1563</v>
      </c>
      <c r="E37" s="19" t="s">
        <v>171</v>
      </c>
      <c r="F37" s="19" t="s">
        <v>172</v>
      </c>
      <c r="G37" s="19" t="str">
        <f>IF(F37="","",VLOOKUP(F37,[29]списки!$U$2:$V$147,2,))</f>
        <v>Опасность воздействия пониженных температур воздуха;</v>
      </c>
      <c r="H37" s="19" t="s">
        <v>173</v>
      </c>
      <c r="I37" s="19" t="str">
        <f>IF(F37="","",VLOOKUP(Q37,[29]списки!$O$2:$P$8,2))</f>
        <v xml:space="preserve">Возможный риск, необходимо уделить внимание </v>
      </c>
      <c r="J37" s="19" t="s">
        <v>654</v>
      </c>
      <c r="K37" s="20">
        <v>3</v>
      </c>
      <c r="L37" s="21">
        <v>0.5</v>
      </c>
      <c r="M37" s="20">
        <v>3</v>
      </c>
      <c r="N37" s="21">
        <v>3</v>
      </c>
      <c r="O37" s="20">
        <v>3</v>
      </c>
      <c r="P37" s="21">
        <v>3</v>
      </c>
      <c r="Q37" s="22">
        <v>27</v>
      </c>
      <c r="R37" s="23">
        <v>4.5</v>
      </c>
    </row>
    <row r="38" spans="1:18" ht="409.5" x14ac:dyDescent="0.25">
      <c r="A38" s="16">
        <v>32</v>
      </c>
      <c r="B38" s="17" t="s">
        <v>1591</v>
      </c>
      <c r="C38" s="18" t="s">
        <v>1591</v>
      </c>
      <c r="E38" s="19" t="s">
        <v>655</v>
      </c>
      <c r="F38" s="19" t="s">
        <v>178</v>
      </c>
      <c r="G38" s="19" t="str">
        <f>IF(F38="","",VLOOKUP(F38,[29]списки!$U$2:$V$147,2,))</f>
        <v>Опасность воздействия повышенных температур воздуха;</v>
      </c>
      <c r="H38" s="19" t="s">
        <v>179</v>
      </c>
      <c r="I38" s="19" t="str">
        <f>IF(F38="","",VLOOKUP(Q38,[29]списки!$O$2:$P$8,2))</f>
        <v xml:space="preserve">Возможный риск, необходимо уделить внимание </v>
      </c>
      <c r="J38" s="19" t="s">
        <v>180</v>
      </c>
      <c r="K38" s="20">
        <v>3</v>
      </c>
      <c r="L38" s="21">
        <v>1</v>
      </c>
      <c r="M38" s="20">
        <v>3</v>
      </c>
      <c r="N38" s="21">
        <v>3</v>
      </c>
      <c r="O38" s="20">
        <v>3</v>
      </c>
      <c r="P38" s="21">
        <v>3</v>
      </c>
      <c r="Q38" s="22">
        <v>27</v>
      </c>
      <c r="R38" s="23">
        <v>9</v>
      </c>
    </row>
    <row r="39" spans="1:18" ht="409.5" x14ac:dyDescent="0.25">
      <c r="A39" s="16">
        <v>33</v>
      </c>
      <c r="B39" s="17" t="s">
        <v>1563</v>
      </c>
      <c r="C39" s="18" t="s">
        <v>1563</v>
      </c>
      <c r="E39" s="19" t="s">
        <v>181</v>
      </c>
      <c r="F39" s="19" t="s">
        <v>182</v>
      </c>
      <c r="G39" s="19" t="str">
        <f>IF(F39="","",VLOOKUP(F39,[29]списки!$U$2:$V$147,2,))</f>
        <v>Опасность воздействия влажности;</v>
      </c>
      <c r="H39" s="19" t="s">
        <v>183</v>
      </c>
      <c r="I39" s="19" t="str">
        <f>IF(F39="","",VLOOKUP(Q39,[29]списки!$O$2:$P$8,2))</f>
        <v>Небольшой риск, меры не требуются</v>
      </c>
      <c r="J39" s="19" t="s">
        <v>184</v>
      </c>
      <c r="K39" s="20">
        <v>3</v>
      </c>
      <c r="L39" s="21">
        <v>3</v>
      </c>
      <c r="M39" s="20">
        <v>6</v>
      </c>
      <c r="N39" s="21">
        <v>6</v>
      </c>
      <c r="O39" s="20">
        <v>1</v>
      </c>
      <c r="P39" s="21">
        <v>1</v>
      </c>
      <c r="Q39" s="22">
        <v>18</v>
      </c>
      <c r="R39" s="23">
        <v>18</v>
      </c>
    </row>
    <row r="40" spans="1:18" ht="357" x14ac:dyDescent="0.25">
      <c r="A40" s="16">
        <v>34</v>
      </c>
      <c r="B40" s="17" t="s">
        <v>1592</v>
      </c>
      <c r="C40" s="18" t="s">
        <v>1592</v>
      </c>
      <c r="E40" s="19" t="s">
        <v>187</v>
      </c>
      <c r="F40" s="19" t="s">
        <v>188</v>
      </c>
      <c r="G40" s="19" t="str">
        <f>IF(F40="","",VLOOKUP(F40,[29]списки!$U$2:$V$147,2,))</f>
        <v>Опасность недостатка кислорода в замкнутых технологических емкостях;</v>
      </c>
      <c r="H40" s="19" t="s">
        <v>189</v>
      </c>
      <c r="I40" s="19" t="str">
        <f>IF(F40="","",VLOOKUP(Q40,[29]списки!$O$2:$P$8,2))</f>
        <v>Высокий риск, требуются неотложные меры, усовершенствования</v>
      </c>
      <c r="J40" s="19" t="s">
        <v>190</v>
      </c>
      <c r="K40" s="20">
        <v>3</v>
      </c>
      <c r="L40" s="21">
        <v>0.5</v>
      </c>
      <c r="M40" s="20">
        <v>6</v>
      </c>
      <c r="N40" s="21">
        <v>6</v>
      </c>
      <c r="O40" s="20">
        <v>15</v>
      </c>
      <c r="P40" s="21">
        <v>15</v>
      </c>
      <c r="Q40" s="22">
        <v>270</v>
      </c>
      <c r="R40" s="23">
        <v>45</v>
      </c>
    </row>
    <row r="41" spans="1:18" ht="409.5" x14ac:dyDescent="0.25">
      <c r="A41" s="16">
        <v>35</v>
      </c>
      <c r="B41" s="17" t="s">
        <v>1593</v>
      </c>
      <c r="C41" s="18" t="s">
        <v>1593</v>
      </c>
      <c r="E41" s="19" t="s">
        <v>187</v>
      </c>
      <c r="F41" s="19" t="s">
        <v>468</v>
      </c>
      <c r="G41" s="19" t="str">
        <f>IF(F41="","",VLOOKUP(F41,[29]списки!$U$2:$V$147,2,))</f>
        <v>Опасность недостатка кислорода из-за вытеснения его другими газами или жидкостями;</v>
      </c>
      <c r="H41" s="19" t="s">
        <v>469</v>
      </c>
      <c r="I41" s="19" t="str">
        <f>IF(F41="","",VLOOKUP(Q41,[29]списки!$O$2:$P$8,2))</f>
        <v>Высокий риск, требуются неотложные меры, усовершенствования</v>
      </c>
      <c r="J41" s="19" t="s">
        <v>190</v>
      </c>
      <c r="K41" s="20">
        <v>3</v>
      </c>
      <c r="L41" s="21">
        <v>0.5</v>
      </c>
      <c r="M41" s="20">
        <v>6</v>
      </c>
      <c r="N41" s="21">
        <v>6</v>
      </c>
      <c r="O41" s="20">
        <v>15</v>
      </c>
      <c r="P41" s="21">
        <v>15</v>
      </c>
      <c r="Q41" s="22">
        <v>270</v>
      </c>
      <c r="R41" s="23">
        <v>45</v>
      </c>
    </row>
    <row r="42" spans="1:18" ht="252" x14ac:dyDescent="0.25">
      <c r="A42" s="16">
        <v>36</v>
      </c>
      <c r="B42" s="17" t="s">
        <v>1594</v>
      </c>
      <c r="C42" s="18" t="s">
        <v>1594</v>
      </c>
      <c r="E42" s="19" t="s">
        <v>1041</v>
      </c>
      <c r="F42" s="19" t="s">
        <v>1042</v>
      </c>
      <c r="G42" s="19" t="str">
        <f>IF(F42="","",VLOOKUP(F42,[29]списки!$U$2:$V$147,2,))</f>
        <v>Опасность недостатка кислорода в подземных сооружениях;</v>
      </c>
      <c r="H42" s="19" t="s">
        <v>1043</v>
      </c>
      <c r="I42" s="19" t="str">
        <f>IF(F42="","",VLOOKUP(Q42,[29]списки!$O$2:$P$8,2))</f>
        <v>Высокий риск, требуются неотложные меры, усовершенствования</v>
      </c>
      <c r="J42" s="19" t="s">
        <v>190</v>
      </c>
      <c r="K42" s="20">
        <v>3</v>
      </c>
      <c r="L42" s="21">
        <v>0.5</v>
      </c>
      <c r="M42" s="20">
        <v>6</v>
      </c>
      <c r="N42" s="21">
        <v>6</v>
      </c>
      <c r="O42" s="20">
        <v>15</v>
      </c>
      <c r="P42" s="21">
        <v>15</v>
      </c>
      <c r="Q42" s="22">
        <v>270</v>
      </c>
      <c r="R42" s="23">
        <v>45</v>
      </c>
    </row>
    <row r="43" spans="1:18" ht="252" x14ac:dyDescent="0.25">
      <c r="A43" s="16">
        <v>37</v>
      </c>
      <c r="B43" s="17" t="s">
        <v>1595</v>
      </c>
      <c r="C43" s="18" t="s">
        <v>1595</v>
      </c>
      <c r="E43" s="19" t="s">
        <v>726</v>
      </c>
      <c r="F43" s="19" t="s">
        <v>727</v>
      </c>
      <c r="G43" s="19" t="str">
        <f>IF(F43="","",VLOOKUP(F43,[29]списки!$U$2:$V$147,2,))</f>
        <v>Опасность от контакта с высокоопасными веществами;</v>
      </c>
      <c r="H43" s="19" t="s">
        <v>729</v>
      </c>
      <c r="I43" s="19" t="str">
        <f>IF(F43="","",VLOOKUP(Q43,[29]списки!$O$2:$P$8,2))</f>
        <v>Серьезный риск, требуются меры по снижению степени риска в установленные сроки</v>
      </c>
      <c r="J43" s="19" t="s">
        <v>730</v>
      </c>
      <c r="K43" s="20">
        <v>3</v>
      </c>
      <c r="L43" s="21">
        <v>0.5</v>
      </c>
      <c r="M43" s="20">
        <v>6</v>
      </c>
      <c r="N43" s="21">
        <v>6</v>
      </c>
      <c r="O43" s="20">
        <v>7</v>
      </c>
      <c r="P43" s="21">
        <v>3</v>
      </c>
      <c r="Q43" s="22">
        <v>126</v>
      </c>
      <c r="R43" s="23">
        <v>9</v>
      </c>
    </row>
    <row r="44" spans="1:18" ht="409.5" x14ac:dyDescent="0.25">
      <c r="A44" s="16">
        <v>38</v>
      </c>
      <c r="B44" s="17" t="s">
        <v>1596</v>
      </c>
      <c r="C44" s="18" t="s">
        <v>1596</v>
      </c>
      <c r="E44" s="19" t="s">
        <v>194</v>
      </c>
      <c r="F44" s="19" t="s">
        <v>195</v>
      </c>
      <c r="G44" s="19" t="str">
        <f>IF(F44="","",VLOOKUP(F44,[29]списки!$U$2:$V$147,2,))</f>
        <v>Опасность от вдыхания паров вредных жидкостей, газов, пыли, тумана, дыма;</v>
      </c>
      <c r="H44" s="19" t="s">
        <v>196</v>
      </c>
      <c r="I44" s="19" t="str">
        <f>IF(F44="","",VLOOKUP(Q44,[29]списки!$O$2:$P$8,2))</f>
        <v>Серьезный риск, требуются меры по снижению степени риска в установленные сроки</v>
      </c>
      <c r="J44" s="19" t="s">
        <v>197</v>
      </c>
      <c r="K44" s="20">
        <v>3</v>
      </c>
      <c r="L44" s="21">
        <v>0.5</v>
      </c>
      <c r="M44" s="20">
        <v>6</v>
      </c>
      <c r="N44" s="21">
        <v>6</v>
      </c>
      <c r="O44" s="20">
        <v>7</v>
      </c>
      <c r="P44" s="21">
        <v>3</v>
      </c>
      <c r="Q44" s="22">
        <v>126</v>
      </c>
      <c r="R44" s="23">
        <v>9</v>
      </c>
    </row>
    <row r="45" spans="1:18" ht="409.5" x14ac:dyDescent="0.25">
      <c r="A45" s="16">
        <v>39</v>
      </c>
      <c r="B45" s="17" t="s">
        <v>1597</v>
      </c>
      <c r="C45" s="18" t="s">
        <v>1597</v>
      </c>
      <c r="E45" s="19" t="s">
        <v>200</v>
      </c>
      <c r="F45" s="19" t="s">
        <v>201</v>
      </c>
      <c r="G45" s="19" t="str">
        <f>IF(F45="","",VLOOKUP(F45,[29]списки!$U$2:$V$147,2,))</f>
        <v>Опасность воздействия пыли на глаза;</v>
      </c>
      <c r="H45" s="19" t="s">
        <v>202</v>
      </c>
      <c r="I45" s="19" t="str">
        <f>IF(F45="","",VLOOKUP(Q45,[29]списки!$O$2:$P$8,2))</f>
        <v>Серьезный риск, требуются меры по снижению степени риска в установленные сроки</v>
      </c>
      <c r="J45" s="19" t="s">
        <v>203</v>
      </c>
      <c r="K45" s="20">
        <v>3</v>
      </c>
      <c r="L45" s="21">
        <v>0.5</v>
      </c>
      <c r="M45" s="20">
        <v>6</v>
      </c>
      <c r="N45" s="21">
        <v>6</v>
      </c>
      <c r="O45" s="20">
        <v>7</v>
      </c>
      <c r="P45" s="21">
        <v>3</v>
      </c>
      <c r="Q45" s="22">
        <v>126</v>
      </c>
      <c r="R45" s="23">
        <v>9</v>
      </c>
    </row>
    <row r="46" spans="1:18" ht="409.5" x14ac:dyDescent="0.25">
      <c r="A46" s="16">
        <v>40</v>
      </c>
      <c r="B46" s="17" t="s">
        <v>1598</v>
      </c>
      <c r="C46" s="18" t="s">
        <v>1598</v>
      </c>
      <c r="E46" s="19" t="s">
        <v>736</v>
      </c>
      <c r="F46" s="19" t="s">
        <v>737</v>
      </c>
      <c r="G46" s="19" t="str">
        <f>IF(F46="","",VLOOKUP(F46,[29]списки!$U$2:$V$147,2,))</f>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
      <c r="H46" s="19" t="s">
        <v>739</v>
      </c>
      <c r="I46" s="19" t="str">
        <f>IF(F46="","",VLOOKUP(Q46,[29]списки!$O$2:$P$8,2))</f>
        <v>Крайне высокий риск,  немедленное прекращение деятельности</v>
      </c>
      <c r="J46" s="19" t="s">
        <v>1048</v>
      </c>
      <c r="K46" s="20">
        <v>3</v>
      </c>
      <c r="L46" s="21">
        <v>0.5</v>
      </c>
      <c r="M46" s="20">
        <v>6</v>
      </c>
      <c r="N46" s="21">
        <v>6</v>
      </c>
      <c r="O46" s="20">
        <v>40</v>
      </c>
      <c r="P46" s="21">
        <v>7</v>
      </c>
      <c r="Q46" s="22">
        <v>720</v>
      </c>
      <c r="R46" s="23">
        <v>21</v>
      </c>
    </row>
    <row r="47" spans="1:18" ht="294" x14ac:dyDescent="0.25">
      <c r="A47" s="16">
        <v>41</v>
      </c>
      <c r="B47" s="17" t="s">
        <v>1599</v>
      </c>
      <c r="C47" s="18" t="s">
        <v>1599</v>
      </c>
      <c r="E47" s="19" t="s">
        <v>211</v>
      </c>
      <c r="F47" s="19" t="s">
        <v>212</v>
      </c>
      <c r="G47" s="19" t="str">
        <f>IF(F47="","",VLOOKUP(F47,[29]списки!$U$2:$V$147,2,))</f>
        <v>Опасность воздействия на кожные покровы смазочных масел;</v>
      </c>
      <c r="H47" s="19" t="s">
        <v>213</v>
      </c>
      <c r="I47" s="19" t="str">
        <f>IF(F47="","",VLOOKUP(Q47,[29]списки!$O$2:$P$8,2))</f>
        <v>Небольшой риск, меры не требуются</v>
      </c>
      <c r="J47" s="19" t="s">
        <v>184</v>
      </c>
      <c r="K47" s="20">
        <v>0.5</v>
      </c>
      <c r="L47" s="21">
        <v>0.5</v>
      </c>
      <c r="M47" s="20">
        <v>6</v>
      </c>
      <c r="N47" s="21">
        <v>6</v>
      </c>
      <c r="O47" s="20">
        <v>3</v>
      </c>
      <c r="P47" s="21">
        <v>3</v>
      </c>
      <c r="Q47" s="22">
        <v>9</v>
      </c>
      <c r="R47" s="23">
        <v>9</v>
      </c>
    </row>
    <row r="48" spans="1:18" ht="105" x14ac:dyDescent="0.25">
      <c r="A48" s="16">
        <v>42</v>
      </c>
      <c r="B48" s="17" t="s">
        <v>1600</v>
      </c>
      <c r="C48" s="18" t="s">
        <v>1600</v>
      </c>
      <c r="E48" s="19" t="s">
        <v>478</v>
      </c>
      <c r="F48" s="19" t="s">
        <v>479</v>
      </c>
      <c r="G48" s="19" t="str">
        <f>IF(F48="","",VLOOKUP(F48,[29]списки!$U$2:$V$147,2,))</f>
        <v>Опасность воздействия на кожные покровы чистящих и обезжиривающих веществ;</v>
      </c>
      <c r="H48" s="19" t="s">
        <v>480</v>
      </c>
      <c r="I48" s="19" t="str">
        <f>IF(F48="","",VLOOKUP(Q48,[29]списки!$O$2:$P$8,2))</f>
        <v>Небольшой риск, меры не требуются</v>
      </c>
      <c r="J48" s="19" t="s">
        <v>184</v>
      </c>
      <c r="K48" s="20">
        <v>0.5</v>
      </c>
      <c r="L48" s="21">
        <v>0.5</v>
      </c>
      <c r="M48" s="20">
        <v>6</v>
      </c>
      <c r="N48" s="21">
        <v>6</v>
      </c>
      <c r="O48" s="20">
        <v>3</v>
      </c>
      <c r="P48" s="21">
        <v>3</v>
      </c>
      <c r="Q48" s="22">
        <v>9</v>
      </c>
      <c r="R48" s="23">
        <v>9</v>
      </c>
    </row>
    <row r="49" spans="1:18" ht="409.5" x14ac:dyDescent="0.25">
      <c r="A49" s="16">
        <v>43</v>
      </c>
      <c r="B49" s="17" t="s">
        <v>1597</v>
      </c>
      <c r="C49" s="18" t="s">
        <v>1597</v>
      </c>
      <c r="E49" s="19" t="s">
        <v>216</v>
      </c>
      <c r="F49" s="19" t="s">
        <v>217</v>
      </c>
      <c r="G49" s="19" t="str">
        <f>IF(F49="","",VLOOKUP(F49,[29]списки!$U$2:$V$147,2,))</f>
        <v>Опасность повреждения органов дыхания частицами пыли;</v>
      </c>
      <c r="H49" s="19" t="s">
        <v>218</v>
      </c>
      <c r="I49" s="19" t="str">
        <f>IF(F49="","",VLOOKUP(Q49,[29]списки!$O$2:$P$8,2))</f>
        <v xml:space="preserve">Возможный риск, необходимо уделить внимание </v>
      </c>
      <c r="J49" s="19" t="s">
        <v>219</v>
      </c>
      <c r="K49" s="20">
        <v>1</v>
      </c>
      <c r="L49" s="21">
        <v>0.5</v>
      </c>
      <c r="M49" s="20">
        <v>6</v>
      </c>
      <c r="N49" s="21">
        <v>6</v>
      </c>
      <c r="O49" s="20">
        <v>7</v>
      </c>
      <c r="P49" s="21">
        <v>7</v>
      </c>
      <c r="Q49" s="22">
        <v>42</v>
      </c>
      <c r="R49" s="23">
        <v>21</v>
      </c>
    </row>
    <row r="50" spans="1:18" ht="409.5" x14ac:dyDescent="0.25">
      <c r="A50" s="16">
        <v>44</v>
      </c>
      <c r="B50" s="17" t="s">
        <v>1597</v>
      </c>
      <c r="C50" s="18" t="s">
        <v>1597</v>
      </c>
      <c r="E50" s="19" t="s">
        <v>200</v>
      </c>
      <c r="F50" s="19" t="s">
        <v>222</v>
      </c>
      <c r="G50" s="19" t="str">
        <f>IF(F50="","",VLOOKUP(F50,[29]списки!$U$2:$V$147,2,))</f>
        <v>Опасность воздействия пыли на кожу;</v>
      </c>
      <c r="H50" s="19" t="s">
        <v>223</v>
      </c>
      <c r="I50" s="19" t="str">
        <f>IF(F50="","",VLOOKUP(Q50,[29]списки!$O$2:$P$8,2))</f>
        <v xml:space="preserve">Возможный риск, необходимо уделить внимание </v>
      </c>
      <c r="J50" s="19" t="s">
        <v>224</v>
      </c>
      <c r="K50" s="20">
        <v>0.5</v>
      </c>
      <c r="L50" s="21">
        <v>0.2</v>
      </c>
      <c r="M50" s="20">
        <v>6</v>
      </c>
      <c r="N50" s="21">
        <v>6</v>
      </c>
      <c r="O50" s="20">
        <v>7</v>
      </c>
      <c r="P50" s="21">
        <v>7</v>
      </c>
      <c r="Q50" s="22">
        <v>21</v>
      </c>
      <c r="R50" s="23">
        <v>8.4000000000000021</v>
      </c>
    </row>
    <row r="51" spans="1:18" ht="409.5" x14ac:dyDescent="0.25">
      <c r="A51" s="16">
        <v>45</v>
      </c>
      <c r="B51" s="17" t="s">
        <v>1601</v>
      </c>
      <c r="C51" s="18" t="s">
        <v>1601</v>
      </c>
      <c r="E51" s="19" t="s">
        <v>302</v>
      </c>
      <c r="F51" s="19" t="s">
        <v>489</v>
      </c>
      <c r="G51" s="19" t="str">
        <f>IF(F51="","",VLOOKUP(F51,[29]списки!$U$2:$V$147,2,))</f>
        <v>Опасность, связанная с выбросом пыли;</v>
      </c>
      <c r="H51" s="19" t="s">
        <v>490</v>
      </c>
      <c r="I51" s="19" t="str">
        <f>IF(F51="","",VLOOKUP(Q51,[29]списки!$O$2:$P$8,2))</f>
        <v xml:space="preserve">Возможный риск, необходимо уделить внимание </v>
      </c>
      <c r="J51" s="19" t="s">
        <v>491</v>
      </c>
      <c r="K51" s="20">
        <v>0.5</v>
      </c>
      <c r="L51" s="21">
        <v>0.2</v>
      </c>
      <c r="M51" s="20">
        <v>6</v>
      </c>
      <c r="N51" s="21">
        <v>6</v>
      </c>
      <c r="O51" s="20">
        <v>7</v>
      </c>
      <c r="P51" s="21">
        <v>7</v>
      </c>
      <c r="Q51" s="22">
        <v>21</v>
      </c>
      <c r="R51" s="23">
        <v>8.4000000000000021</v>
      </c>
    </row>
    <row r="52" spans="1:18" ht="231" x14ac:dyDescent="0.25">
      <c r="A52" s="16">
        <v>46</v>
      </c>
      <c r="B52" s="17" t="s">
        <v>1602</v>
      </c>
      <c r="C52" s="18" t="s">
        <v>1602</v>
      </c>
      <c r="E52" s="19" t="s">
        <v>231</v>
      </c>
      <c r="F52" s="19" t="s">
        <v>232</v>
      </c>
      <c r="G52" s="19" t="str">
        <f>IF(F52="","",VLOOKUP(F52,[29]списки!$U$2:$V$147,2,))</f>
        <v>Опасность воздействия на органы дыхания воздушных взвесей, содержащих смазочные масла;</v>
      </c>
      <c r="H52" s="19" t="s">
        <v>233</v>
      </c>
      <c r="I52" s="19" t="str">
        <f>IF(F52="","",VLOOKUP(Q52,[29]списки!$O$2:$P$8,2))</f>
        <v xml:space="preserve">Возможный риск, необходимо уделить внимание </v>
      </c>
      <c r="J52" s="19" t="s">
        <v>234</v>
      </c>
      <c r="K52" s="20">
        <v>0.5</v>
      </c>
      <c r="L52" s="21">
        <v>0.2</v>
      </c>
      <c r="M52" s="20">
        <v>6</v>
      </c>
      <c r="N52" s="21">
        <v>6</v>
      </c>
      <c r="O52" s="20">
        <v>7</v>
      </c>
      <c r="P52" s="21">
        <v>7</v>
      </c>
      <c r="Q52" s="22">
        <v>21</v>
      </c>
      <c r="R52" s="23">
        <v>8.4000000000000021</v>
      </c>
    </row>
    <row r="53" spans="1:18" ht="409.5" x14ac:dyDescent="0.25">
      <c r="A53" s="16">
        <v>47</v>
      </c>
      <c r="B53" s="17" t="s">
        <v>1563</v>
      </c>
      <c r="C53" s="18" t="s">
        <v>1563</v>
      </c>
      <c r="E53" s="19" t="s">
        <v>240</v>
      </c>
      <c r="F53" s="19" t="s">
        <v>241</v>
      </c>
      <c r="G53" s="19" t="str">
        <f>IF(F53="","",VLOOKUP(F53,[29]списки!$U$2:$V$147,2,))</f>
        <v>Опасность из-за воздействия микроорганизмов-продуцентов, препаратов, содержащих живые клетки и споры микроорганизмов;</v>
      </c>
      <c r="H53" s="19" t="s">
        <v>242</v>
      </c>
      <c r="I53" s="19" t="str">
        <f>IF(F53="","",VLOOKUP(Q53,[29]списки!$O$2:$P$8,2))</f>
        <v>Небольшой риск, меры не требуются</v>
      </c>
      <c r="J53" s="19" t="s">
        <v>243</v>
      </c>
      <c r="K53" s="20">
        <v>0.5</v>
      </c>
      <c r="L53" s="21">
        <v>0.5</v>
      </c>
      <c r="M53" s="20">
        <v>6</v>
      </c>
      <c r="N53" s="21">
        <v>6</v>
      </c>
      <c r="O53" s="20">
        <v>3</v>
      </c>
      <c r="P53" s="21">
        <v>3</v>
      </c>
      <c r="Q53" s="22">
        <v>9</v>
      </c>
      <c r="R53" s="23">
        <v>9</v>
      </c>
    </row>
    <row r="54" spans="1:18" ht="409.5" x14ac:dyDescent="0.25">
      <c r="A54" s="16">
        <v>48</v>
      </c>
      <c r="B54" s="17" t="s">
        <v>1603</v>
      </c>
      <c r="C54" s="18" t="s">
        <v>1603</v>
      </c>
      <c r="E54" s="19" t="s">
        <v>103</v>
      </c>
      <c r="F54" s="19" t="s">
        <v>246</v>
      </c>
      <c r="G54" s="19" t="str">
        <f>IF(F54="","",VLOOKUP(F54,[29]списки!$U$2:$V$147,2,))</f>
        <v>Опасность, связанная с перемещением груза вручную;</v>
      </c>
      <c r="H54" s="19" t="s">
        <v>247</v>
      </c>
      <c r="I54" s="19" t="str">
        <f>IF(F54="","",VLOOKUP(Q54,[29]списки!$O$2:$P$8,2))</f>
        <v xml:space="preserve">Возможный риск, необходимо уделить внимание </v>
      </c>
      <c r="J54" s="19" t="s">
        <v>248</v>
      </c>
      <c r="K54" s="20">
        <v>1</v>
      </c>
      <c r="L54" s="21">
        <v>0.5</v>
      </c>
      <c r="M54" s="20">
        <v>6</v>
      </c>
      <c r="N54" s="21">
        <v>6</v>
      </c>
      <c r="O54" s="20">
        <v>7</v>
      </c>
      <c r="P54" s="21">
        <v>3</v>
      </c>
      <c r="Q54" s="22">
        <v>42</v>
      </c>
      <c r="R54" s="23">
        <v>9</v>
      </c>
    </row>
    <row r="55" spans="1:18" ht="409.5" x14ac:dyDescent="0.25">
      <c r="A55" s="16">
        <v>49</v>
      </c>
      <c r="B55" s="17" t="s">
        <v>1604</v>
      </c>
      <c r="C55" s="18" t="s">
        <v>1604</v>
      </c>
      <c r="E55" s="19" t="s">
        <v>251</v>
      </c>
      <c r="F55" s="19" t="s">
        <v>252</v>
      </c>
      <c r="G55" s="19" t="str">
        <f>IF(F55="","",VLOOKUP(F55,[29]списки!$U$2:$V$147,2,))</f>
        <v>Опасность от подъема тяжестей, превышающих допустимый вес;</v>
      </c>
      <c r="H55" s="19" t="s">
        <v>253</v>
      </c>
      <c r="I55" s="19" t="str">
        <f>IF(F55="","",VLOOKUP(Q55,[29]списки!$O$2:$P$8,2))</f>
        <v xml:space="preserve">Возможный риск, необходимо уделить внимание </v>
      </c>
      <c r="J55" s="19" t="s">
        <v>254</v>
      </c>
      <c r="K55" s="20">
        <v>1</v>
      </c>
      <c r="L55" s="21">
        <v>0.5</v>
      </c>
      <c r="M55" s="20">
        <v>6</v>
      </c>
      <c r="N55" s="21">
        <v>6</v>
      </c>
      <c r="O55" s="20">
        <v>7</v>
      </c>
      <c r="P55" s="21">
        <v>3</v>
      </c>
      <c r="Q55" s="22">
        <v>42</v>
      </c>
      <c r="R55" s="23">
        <v>9</v>
      </c>
    </row>
    <row r="56" spans="1:18" ht="252" x14ac:dyDescent="0.25">
      <c r="A56" s="16">
        <v>50</v>
      </c>
      <c r="B56" s="17" t="s">
        <v>1605</v>
      </c>
      <c r="C56" s="18" t="s">
        <v>1605</v>
      </c>
      <c r="E56" s="19" t="s">
        <v>255</v>
      </c>
      <c r="F56" s="19" t="s">
        <v>256</v>
      </c>
      <c r="G56" s="19" t="str">
        <f>IF(F56="","",VLOOKUP(F56,[29]списки!$U$2:$V$147,2,))</f>
        <v>Опасность, связанная с наклонами корпуса;</v>
      </c>
      <c r="H56" s="19" t="s">
        <v>257</v>
      </c>
      <c r="I56" s="19" t="str">
        <f>IF(F56="","",VLOOKUP(Q56,[29]списки!$O$2:$P$8,2))</f>
        <v xml:space="preserve">Возможный риск, необходимо уделить внимание </v>
      </c>
      <c r="J56" s="19" t="s">
        <v>258</v>
      </c>
      <c r="K56" s="20">
        <v>1</v>
      </c>
      <c r="L56" s="21">
        <v>0.5</v>
      </c>
      <c r="M56" s="20">
        <v>6</v>
      </c>
      <c r="N56" s="21">
        <v>6</v>
      </c>
      <c r="O56" s="20">
        <v>7</v>
      </c>
      <c r="P56" s="21">
        <v>3</v>
      </c>
      <c r="Q56" s="22">
        <v>42</v>
      </c>
      <c r="R56" s="23">
        <v>9</v>
      </c>
    </row>
    <row r="57" spans="1:18" ht="147" x14ac:dyDescent="0.25">
      <c r="A57" s="16">
        <v>51</v>
      </c>
      <c r="B57" s="17" t="s">
        <v>1606</v>
      </c>
      <c r="C57" s="18" t="s">
        <v>1606</v>
      </c>
      <c r="E57" s="19" t="s">
        <v>261</v>
      </c>
      <c r="F57" s="19" t="s">
        <v>262</v>
      </c>
      <c r="G57" s="19" t="str">
        <f>IF(F57="","",VLOOKUP(F57,[29]списки!$U$2:$V$147,2,))</f>
        <v>Опасность, связанная с рабочей позой;</v>
      </c>
      <c r="H57" s="19" t="s">
        <v>263</v>
      </c>
      <c r="I57" s="19" t="str">
        <f>IF(F57="","",VLOOKUP(Q57,[29]списки!$O$2:$P$8,2))</f>
        <v xml:space="preserve">Возможный риск, необходимо уделить внимание </v>
      </c>
      <c r="J57" s="19" t="s">
        <v>264</v>
      </c>
      <c r="K57" s="20">
        <v>0.5</v>
      </c>
      <c r="L57" s="21">
        <v>0.2</v>
      </c>
      <c r="M57" s="20">
        <v>6</v>
      </c>
      <c r="N57" s="21">
        <v>6</v>
      </c>
      <c r="O57" s="20">
        <v>7</v>
      </c>
      <c r="P57" s="21">
        <v>7</v>
      </c>
      <c r="Q57" s="22">
        <v>21</v>
      </c>
      <c r="R57" s="23">
        <v>8.4000000000000021</v>
      </c>
    </row>
    <row r="58" spans="1:18" ht="126" x14ac:dyDescent="0.25">
      <c r="A58" s="16">
        <v>52</v>
      </c>
      <c r="B58" s="17" t="s">
        <v>1600</v>
      </c>
      <c r="C58" s="18" t="s">
        <v>1600</v>
      </c>
      <c r="E58" s="19" t="s">
        <v>237</v>
      </c>
      <c r="F58" s="19" t="s">
        <v>238</v>
      </c>
      <c r="G58" s="19" t="str">
        <f>IF(F58="","",VLOOKUP(F58,[29]списки!$U$2:$V$147,2,))</f>
        <v>Опасность воздействия на органы дыхания воздушных смесей, содержащих чистящие и обезжиривающие вещества;</v>
      </c>
      <c r="H58" s="19" t="s">
        <v>239</v>
      </c>
      <c r="I58" s="19" t="str">
        <f>IF(F58="","",VLOOKUP(Q58,[29]списки!$O$2:$P$8,2))</f>
        <v xml:space="preserve">Возможный риск, необходимо уделить внимание </v>
      </c>
      <c r="J58" s="19" t="s">
        <v>234</v>
      </c>
      <c r="K58" s="20">
        <v>0.5</v>
      </c>
      <c r="L58" s="21">
        <v>0.2</v>
      </c>
      <c r="M58" s="20">
        <v>6</v>
      </c>
      <c r="N58" s="21">
        <v>6</v>
      </c>
      <c r="O58" s="20">
        <v>7</v>
      </c>
      <c r="P58" s="21">
        <v>7</v>
      </c>
      <c r="Q58" s="22">
        <v>21</v>
      </c>
      <c r="R58" s="23">
        <v>8.4000000000000021</v>
      </c>
    </row>
    <row r="59" spans="1:18" ht="409.5" x14ac:dyDescent="0.25">
      <c r="A59" s="16">
        <v>53</v>
      </c>
      <c r="B59" s="17" t="s">
        <v>1607</v>
      </c>
      <c r="C59" s="18" t="s">
        <v>1607</v>
      </c>
      <c r="E59" s="19" t="s">
        <v>261</v>
      </c>
      <c r="F59" s="19" t="s">
        <v>506</v>
      </c>
      <c r="G59" s="19" t="str">
        <f>IF(F59="","",VLOOKUP(F59,[29]списки!$U$2:$V$147,2,))</f>
        <v>Опасность вредных для здоровья поз, связанных с чрезмерным напряжением тела;</v>
      </c>
      <c r="H59" s="19" t="s">
        <v>507</v>
      </c>
      <c r="I59" s="19" t="str">
        <f>IF(F59="","",VLOOKUP(Q59,[29]списки!$O$2:$P$8,2))</f>
        <v xml:space="preserve">Возможный риск, необходимо уделить внимание </v>
      </c>
      <c r="J59" s="19" t="s">
        <v>264</v>
      </c>
      <c r="K59" s="20">
        <v>1</v>
      </c>
      <c r="L59" s="21">
        <v>0.5</v>
      </c>
      <c r="M59" s="20">
        <v>6</v>
      </c>
      <c r="N59" s="21">
        <v>6</v>
      </c>
      <c r="O59" s="20">
        <v>7</v>
      </c>
      <c r="P59" s="21">
        <v>7</v>
      </c>
      <c r="Q59" s="22">
        <v>42</v>
      </c>
      <c r="R59" s="23">
        <v>21</v>
      </c>
    </row>
    <row r="60" spans="1:18" ht="409.5" x14ac:dyDescent="0.25">
      <c r="A60" s="16">
        <v>54</v>
      </c>
      <c r="B60" s="17" t="s">
        <v>1608</v>
      </c>
      <c r="C60" s="18" t="s">
        <v>1608</v>
      </c>
      <c r="E60" s="19" t="s">
        <v>510</v>
      </c>
      <c r="F60" s="19" t="s">
        <v>511</v>
      </c>
      <c r="G60" s="19" t="str">
        <f>IF(F60="","",VLOOKUP(F60,[29]списки!$U$2:$V$147,2,))</f>
        <v>Опасность физических перегрузок от периодического поднятия тяжелых узлов и деталей машин;</v>
      </c>
      <c r="H60" s="19" t="s">
        <v>512</v>
      </c>
      <c r="I60" s="19" t="str">
        <f>IF(F60="","",VLOOKUP(Q60,[29]списки!$O$2:$P$8,2))</f>
        <v xml:space="preserve">Возможный риск, необходимо уделить внимание </v>
      </c>
      <c r="J60" s="19" t="s">
        <v>254</v>
      </c>
      <c r="K60" s="20">
        <v>1</v>
      </c>
      <c r="L60" s="21">
        <v>0.5</v>
      </c>
      <c r="M60" s="20">
        <v>6</v>
      </c>
      <c r="N60" s="21">
        <v>6</v>
      </c>
      <c r="O60" s="20">
        <v>7</v>
      </c>
      <c r="P60" s="21">
        <v>7</v>
      </c>
      <c r="Q60" s="22">
        <v>42</v>
      </c>
      <c r="R60" s="23">
        <v>21</v>
      </c>
    </row>
    <row r="61" spans="1:18" ht="409.5" x14ac:dyDescent="0.25">
      <c r="A61" s="16">
        <v>55</v>
      </c>
      <c r="B61" s="17" t="s">
        <v>1609</v>
      </c>
      <c r="C61" s="18" t="s">
        <v>1609</v>
      </c>
      <c r="E61" s="19" t="s">
        <v>515</v>
      </c>
      <c r="F61" s="19" t="s">
        <v>516</v>
      </c>
      <c r="G61" s="19" t="str">
        <f>IF(F61="","",VLOOKUP(F61,[29]списки!$U$2:$V$147,2,))</f>
        <v>Опасность психических нагрузок, стрессов;</v>
      </c>
      <c r="H61" s="19" t="s">
        <v>517</v>
      </c>
      <c r="I61" s="19" t="str">
        <f>IF(F61="","",VLOOKUP(Q61,[29]списки!$O$2:$P$8,2))</f>
        <v>Небольшой риск, меры не требуются</v>
      </c>
      <c r="J61" s="19" t="s">
        <v>243</v>
      </c>
      <c r="K61" s="20">
        <v>0.5</v>
      </c>
      <c r="L61" s="21">
        <v>0.5</v>
      </c>
      <c r="M61" s="20">
        <v>6</v>
      </c>
      <c r="N61" s="21">
        <v>6</v>
      </c>
      <c r="O61" s="20">
        <v>3</v>
      </c>
      <c r="P61" s="21">
        <v>3</v>
      </c>
      <c r="Q61" s="22">
        <v>9</v>
      </c>
      <c r="R61" s="23">
        <v>9</v>
      </c>
    </row>
    <row r="62" spans="1:18" ht="409.5" x14ac:dyDescent="0.25">
      <c r="A62" s="16">
        <v>56</v>
      </c>
      <c r="B62" s="17" t="s">
        <v>1610</v>
      </c>
      <c r="C62" s="18" t="s">
        <v>1610</v>
      </c>
      <c r="E62" s="19" t="s">
        <v>273</v>
      </c>
      <c r="F62" s="19" t="s">
        <v>274</v>
      </c>
      <c r="G62" s="19" t="str">
        <f>IF(F62="","",VLOOKUP(F62,[29]списки!$U$2:$V$147,2,))</f>
        <v>Опасность перенапряжения зрительного анализатора;</v>
      </c>
      <c r="H62" s="19" t="s">
        <v>275</v>
      </c>
      <c r="I62" s="19" t="str">
        <f>IF(F62="","",VLOOKUP(Q62,[29]списки!$O$2:$P$8,2))</f>
        <v>Небольшой риск, меры не требуются</v>
      </c>
      <c r="J62" s="19" t="s">
        <v>243</v>
      </c>
      <c r="K62" s="20">
        <v>0.5</v>
      </c>
      <c r="L62" s="21">
        <v>0.5</v>
      </c>
      <c r="M62" s="20">
        <v>6</v>
      </c>
      <c r="N62" s="21">
        <v>6</v>
      </c>
      <c r="O62" s="20">
        <v>3</v>
      </c>
      <c r="P62" s="21">
        <v>3</v>
      </c>
      <c r="Q62" s="22">
        <v>9</v>
      </c>
      <c r="R62" s="23">
        <v>9</v>
      </c>
    </row>
    <row r="63" spans="1:18" ht="409.5" x14ac:dyDescent="0.25">
      <c r="A63" s="16">
        <v>57</v>
      </c>
      <c r="B63" s="17" t="s">
        <v>1611</v>
      </c>
      <c r="C63" s="18" t="s">
        <v>1611</v>
      </c>
      <c r="E63" s="19" t="s">
        <v>267</v>
      </c>
      <c r="F63" s="19" t="s">
        <v>268</v>
      </c>
      <c r="G63" s="19" t="str">
        <f>IF(F63="","",VLOOKUP(F63,[29]списки!$U$2:$V$147,2,))</f>
        <v>Опасность повреждения мембранной перепонки уха, связанная с воздействием шума высокой интенсивности;</v>
      </c>
      <c r="H63" s="19" t="s">
        <v>269</v>
      </c>
      <c r="I63" s="19" t="str">
        <f>IF(F63="","",VLOOKUP(Q63,[29]списки!$O$2:$P$8,2))</f>
        <v xml:space="preserve">Возможный риск, необходимо уделить внимание </v>
      </c>
      <c r="J63" s="19" t="s">
        <v>270</v>
      </c>
      <c r="K63" s="20">
        <v>1</v>
      </c>
      <c r="L63" s="21">
        <v>0.5</v>
      </c>
      <c r="M63" s="20">
        <v>6</v>
      </c>
      <c r="N63" s="21">
        <v>6</v>
      </c>
      <c r="O63" s="20">
        <v>7</v>
      </c>
      <c r="P63" s="21">
        <v>7</v>
      </c>
      <c r="Q63" s="22">
        <v>42</v>
      </c>
      <c r="R63" s="23">
        <v>21</v>
      </c>
    </row>
    <row r="64" spans="1:18" ht="409.5" x14ac:dyDescent="0.25">
      <c r="A64" s="16">
        <v>58</v>
      </c>
      <c r="B64" s="17" t="s">
        <v>1612</v>
      </c>
      <c r="C64" s="18" t="s">
        <v>1612</v>
      </c>
      <c r="E64" s="19" t="s">
        <v>278</v>
      </c>
      <c r="F64" s="19" t="s">
        <v>279</v>
      </c>
      <c r="G64" s="19" t="str">
        <f>IF(F64="","",VLOOKUP(F64,[29]списки!$U$2:$V$147,2,))</f>
        <v>Опасность, связанная с возможностью не услышать звуковой сигнал об опасности;</v>
      </c>
      <c r="H64" s="19" t="s">
        <v>280</v>
      </c>
      <c r="I64" s="19" t="str">
        <f>IF(F64="","",VLOOKUP(Q64,[29]списки!$O$2:$P$8,2))</f>
        <v>Небольшой риск, меры не требуются</v>
      </c>
      <c r="J64" s="19" t="s">
        <v>243</v>
      </c>
      <c r="K64" s="20">
        <v>0.5</v>
      </c>
      <c r="L64" s="21">
        <v>0.52</v>
      </c>
      <c r="M64" s="20">
        <v>6</v>
      </c>
      <c r="N64" s="21">
        <v>6</v>
      </c>
      <c r="O64" s="20">
        <v>3</v>
      </c>
      <c r="P64" s="21">
        <v>3</v>
      </c>
      <c r="Q64" s="22">
        <v>9</v>
      </c>
      <c r="R64" s="23">
        <v>9.36</v>
      </c>
    </row>
    <row r="65" spans="1:18" ht="252" x14ac:dyDescent="0.25">
      <c r="A65" s="16">
        <v>59</v>
      </c>
      <c r="B65" s="17" t="s">
        <v>1613</v>
      </c>
      <c r="C65" s="18" t="s">
        <v>1613</v>
      </c>
      <c r="E65" s="19" t="s">
        <v>283</v>
      </c>
      <c r="F65" s="19" t="s">
        <v>284</v>
      </c>
      <c r="G65" s="19" t="str">
        <f>IF(F65="","",VLOOKUP(F65,[29]списки!$U$2:$V$147,2,))</f>
        <v>Опасность от воздействия локальной вибрации при использовании ручных механизмов;</v>
      </c>
      <c r="H65" s="19" t="s">
        <v>285</v>
      </c>
      <c r="I65" s="19" t="str">
        <f>IF(F65="","",VLOOKUP(Q65,[29]списки!$O$2:$P$8,2))</f>
        <v xml:space="preserve">Возможный риск, необходимо уделить внимание </v>
      </c>
      <c r="J65" s="19" t="s">
        <v>286</v>
      </c>
      <c r="K65" s="20">
        <v>1</v>
      </c>
      <c r="L65" s="21">
        <v>0.5</v>
      </c>
      <c r="M65" s="20">
        <v>6</v>
      </c>
      <c r="N65" s="21">
        <v>6</v>
      </c>
      <c r="O65" s="20">
        <v>7</v>
      </c>
      <c r="P65" s="21">
        <v>7</v>
      </c>
      <c r="Q65" s="22">
        <v>42</v>
      </c>
      <c r="R65" s="23">
        <v>21</v>
      </c>
    </row>
    <row r="66" spans="1:18" ht="409.5" x14ac:dyDescent="0.25">
      <c r="A66" s="16">
        <v>60</v>
      </c>
      <c r="B66" s="17" t="s">
        <v>1614</v>
      </c>
      <c r="C66" s="18" t="s">
        <v>1614</v>
      </c>
      <c r="E66" s="19" t="s">
        <v>302</v>
      </c>
      <c r="F66" s="19" t="s">
        <v>303</v>
      </c>
      <c r="G66" s="19" t="str">
        <f>IF(F66="","",VLOOKUP(F66,[29]списки!$U$2:$V$147,2,))</f>
        <v>Опасность, связанная с воздействием общей вибрации;</v>
      </c>
      <c r="H66" s="19" t="s">
        <v>304</v>
      </c>
      <c r="I66" s="19" t="str">
        <f>IF(F66="","",VLOOKUP(Q66,[29]списки!$O$2:$P$8,2))</f>
        <v xml:space="preserve">Возможный риск, необходимо уделить внимание </v>
      </c>
      <c r="J66" s="19" t="s">
        <v>305</v>
      </c>
      <c r="K66" s="20">
        <v>0.5</v>
      </c>
      <c r="L66" s="21">
        <v>0.2</v>
      </c>
      <c r="M66" s="20">
        <v>6</v>
      </c>
      <c r="N66" s="21">
        <v>6</v>
      </c>
      <c r="O66" s="20">
        <v>7</v>
      </c>
      <c r="P66" s="21">
        <v>7</v>
      </c>
      <c r="Q66" s="22">
        <v>21</v>
      </c>
      <c r="R66" s="23">
        <v>8.4000000000000021</v>
      </c>
    </row>
    <row r="67" spans="1:18" ht="409.5" x14ac:dyDescent="0.25">
      <c r="A67" s="16">
        <v>61</v>
      </c>
      <c r="B67" s="17" t="s">
        <v>1615</v>
      </c>
      <c r="C67" s="18" t="s">
        <v>1615</v>
      </c>
      <c r="E67" s="19" t="s">
        <v>287</v>
      </c>
      <c r="F67" s="19" t="s">
        <v>288</v>
      </c>
      <c r="G67" s="19" t="str">
        <f>IF(F67="","",VLOOKUP(F67,[29]списки!$U$2:$V$147,2,))</f>
        <v>Опасность недостаточной освещенности в рабочей зоне;</v>
      </c>
      <c r="H67" s="19" t="s">
        <v>289</v>
      </c>
      <c r="I67" s="19" t="str">
        <f>IF(F67="","",VLOOKUP(Q67,[29]списки!$O$2:$P$8,2))</f>
        <v xml:space="preserve">Возможный риск, необходимо уделить внимание </v>
      </c>
      <c r="J67" s="19" t="s">
        <v>290</v>
      </c>
      <c r="K67" s="20">
        <v>0.5</v>
      </c>
      <c r="L67" s="21">
        <v>0.2</v>
      </c>
      <c r="M67" s="20">
        <v>6</v>
      </c>
      <c r="N67" s="21">
        <v>6</v>
      </c>
      <c r="O67" s="20">
        <v>7</v>
      </c>
      <c r="P67" s="21">
        <v>7</v>
      </c>
      <c r="Q67" s="22">
        <v>21</v>
      </c>
      <c r="R67" s="23">
        <v>8.4000000000000021</v>
      </c>
    </row>
    <row r="68" spans="1:18" ht="399" x14ac:dyDescent="0.25">
      <c r="A68" s="16">
        <v>62</v>
      </c>
      <c r="B68" s="17" t="s">
        <v>1616</v>
      </c>
      <c r="C68" s="18" t="s">
        <v>1616</v>
      </c>
      <c r="E68" s="19" t="s">
        <v>293</v>
      </c>
      <c r="F68" s="19" t="s">
        <v>294</v>
      </c>
      <c r="G68" s="19" t="str">
        <f>IF(F68="","",VLOOKUP(F68,[29]списки!$U$2:$V$147,2,))</f>
        <v>Опасность повышенной яркости света;</v>
      </c>
      <c r="H68" s="19" t="s">
        <v>295</v>
      </c>
      <c r="I68" s="19" t="str">
        <f>IF(F68="","",VLOOKUP(Q68,[29]списки!$O$2:$P$8,2))</f>
        <v xml:space="preserve">Возможный риск, необходимо уделить внимание </v>
      </c>
      <c r="J68" s="19" t="s">
        <v>296</v>
      </c>
      <c r="K68" s="20">
        <v>0.5</v>
      </c>
      <c r="L68" s="21">
        <v>0.2</v>
      </c>
      <c r="M68" s="20">
        <v>6</v>
      </c>
      <c r="N68" s="21">
        <v>6</v>
      </c>
      <c r="O68" s="20">
        <v>7</v>
      </c>
      <c r="P68" s="21">
        <v>7</v>
      </c>
      <c r="Q68" s="22">
        <v>21</v>
      </c>
      <c r="R68" s="23">
        <v>8.4000000000000021</v>
      </c>
    </row>
    <row r="69" spans="1:18" ht="126" x14ac:dyDescent="0.25">
      <c r="A69" s="16">
        <v>63</v>
      </c>
      <c r="B69" s="17" t="s">
        <v>1617</v>
      </c>
      <c r="C69" s="18" t="s">
        <v>1617</v>
      </c>
      <c r="E69" s="19" t="s">
        <v>302</v>
      </c>
      <c r="F69" s="19" t="s">
        <v>530</v>
      </c>
      <c r="G69" s="19" t="str">
        <f>IF(F69="","",VLOOKUP(F69,[29]списки!$U$2:$V$147,2,))</f>
        <v>Опасность, связанная с воздействием электростатического поля;</v>
      </c>
      <c r="H69" s="19" t="s">
        <v>531</v>
      </c>
      <c r="I69" s="19" t="str">
        <f>IF(F69="","",VLOOKUP(Q69,[29]списки!$O$2:$P$8,2))</f>
        <v>Небольшой риск, меры не требуются</v>
      </c>
      <c r="J69" s="19" t="s">
        <v>243</v>
      </c>
      <c r="K69" s="20">
        <v>0.2</v>
      </c>
      <c r="L69" s="21">
        <v>0.2</v>
      </c>
      <c r="M69" s="20">
        <v>6</v>
      </c>
      <c r="N69" s="21">
        <v>6</v>
      </c>
      <c r="O69" s="20">
        <v>3</v>
      </c>
      <c r="P69" s="21">
        <v>3</v>
      </c>
      <c r="Q69" s="22">
        <v>3.6000000000000005</v>
      </c>
      <c r="R69" s="23">
        <v>3.6000000000000005</v>
      </c>
    </row>
    <row r="70" spans="1:18" ht="336" x14ac:dyDescent="0.25">
      <c r="A70" s="16">
        <v>64</v>
      </c>
      <c r="B70" s="17" t="s">
        <v>1618</v>
      </c>
      <c r="C70" s="18" t="s">
        <v>1618</v>
      </c>
      <c r="E70" s="19" t="s">
        <v>818</v>
      </c>
      <c r="F70" s="19" t="s">
        <v>819</v>
      </c>
      <c r="G70" s="19" t="str">
        <f>IF(F70="","",VLOOKUP(F70,[29]списки!$U$2:$V$147,2,))</f>
        <v>Опасность, связанная с воздействием постоянного магнитного поля;</v>
      </c>
      <c r="H70" s="19" t="s">
        <v>821</v>
      </c>
      <c r="I70" s="19" t="str">
        <f>IF(F70="","",VLOOKUP(Q70,[29]списки!$O$2:$P$8,2))</f>
        <v>Небольшой риск, меры не требуются</v>
      </c>
      <c r="J70" s="19" t="s">
        <v>243</v>
      </c>
      <c r="K70" s="20">
        <v>0.5</v>
      </c>
      <c r="L70" s="21">
        <v>0.5</v>
      </c>
      <c r="M70" s="20">
        <v>6</v>
      </c>
      <c r="N70" s="21">
        <v>6</v>
      </c>
      <c r="O70" s="20">
        <v>3</v>
      </c>
      <c r="P70" s="21">
        <v>3</v>
      </c>
      <c r="Q70" s="22">
        <v>9</v>
      </c>
      <c r="R70" s="23">
        <v>9</v>
      </c>
    </row>
    <row r="71" spans="1:18" ht="294" x14ac:dyDescent="0.25">
      <c r="A71" s="16">
        <v>65</v>
      </c>
      <c r="B71" s="17" t="s">
        <v>1617</v>
      </c>
      <c r="C71" s="18" t="s">
        <v>1617</v>
      </c>
      <c r="E71" s="19" t="s">
        <v>822</v>
      </c>
      <c r="F71" s="19" t="s">
        <v>823</v>
      </c>
      <c r="G71" s="19" t="str">
        <f>IF(F71="","",VLOOKUP(F71,[29]списки!$U$2:$V$147,2,))</f>
        <v>Опасность, связанная с воздействием электрического поля промышленной частоты;</v>
      </c>
      <c r="H71" s="19" t="s">
        <v>825</v>
      </c>
      <c r="I71" s="19" t="str">
        <f>IF(F71="","",VLOOKUP(Q71,[29]списки!$O$2:$P$8,2))</f>
        <v>Небольшой риск, меры не требуются</v>
      </c>
      <c r="J71" s="19" t="s">
        <v>243</v>
      </c>
      <c r="K71" s="20">
        <v>0.5</v>
      </c>
      <c r="L71" s="21">
        <v>0.5</v>
      </c>
      <c r="M71" s="20">
        <v>6</v>
      </c>
      <c r="N71" s="21">
        <v>6</v>
      </c>
      <c r="O71" s="20">
        <v>3</v>
      </c>
      <c r="P71" s="21">
        <v>3</v>
      </c>
      <c r="Q71" s="22">
        <v>9</v>
      </c>
      <c r="R71" s="23">
        <v>9</v>
      </c>
    </row>
    <row r="72" spans="1:18" ht="357" x14ac:dyDescent="0.25">
      <c r="A72" s="16">
        <v>66</v>
      </c>
      <c r="B72" s="17" t="s">
        <v>1618</v>
      </c>
      <c r="C72" s="18" t="s">
        <v>1618</v>
      </c>
      <c r="E72" s="19" t="s">
        <v>826</v>
      </c>
      <c r="F72" s="19" t="s">
        <v>827</v>
      </c>
      <c r="G72" s="19" t="str">
        <f>IF(F72="","",VLOOKUP(F72,[29]списки!$U$2:$V$147,2,))</f>
        <v>Опасность, связанная с воздействием магнитного поля промышленной частоты;</v>
      </c>
      <c r="H72" s="19" t="s">
        <v>829</v>
      </c>
      <c r="I72" s="19" t="str">
        <f>IF(F72="","",VLOOKUP(Q72,[29]списки!$O$2:$P$8,2))</f>
        <v>Небольшой риск, меры не требуются</v>
      </c>
      <c r="J72" s="19" t="s">
        <v>243</v>
      </c>
      <c r="K72" s="20">
        <v>0.5</v>
      </c>
      <c r="L72" s="21">
        <v>0.5</v>
      </c>
      <c r="M72" s="20">
        <v>6</v>
      </c>
      <c r="N72" s="21">
        <v>6</v>
      </c>
      <c r="O72" s="20">
        <v>3</v>
      </c>
      <c r="P72" s="21">
        <v>3</v>
      </c>
      <c r="Q72" s="22">
        <v>9</v>
      </c>
      <c r="R72" s="23">
        <v>9</v>
      </c>
    </row>
    <row r="73" spans="1:18" ht="105" x14ac:dyDescent="0.25">
      <c r="A73" s="16">
        <v>67</v>
      </c>
      <c r="B73" s="17" t="s">
        <v>1619</v>
      </c>
      <c r="C73" s="18" t="s">
        <v>1619</v>
      </c>
      <c r="E73" s="19" t="s">
        <v>832</v>
      </c>
      <c r="F73" s="19" t="s">
        <v>833</v>
      </c>
      <c r="G73" s="19" t="str">
        <f>IF(F73="","",VLOOKUP(F73,[29]списки!$U$2:$V$147,2,))</f>
        <v>Опасность от электромагнитных излучений (в том числе промышленной частоты);</v>
      </c>
      <c r="H73" s="19" t="s">
        <v>835</v>
      </c>
      <c r="I73" s="19" t="str">
        <f>IF(F73="","",VLOOKUP(Q73,[29]списки!$O$2:$P$8,2))</f>
        <v>Небольшой риск, меры не требуются</v>
      </c>
      <c r="J73" s="19" t="s">
        <v>243</v>
      </c>
      <c r="K73" s="20">
        <v>0.5</v>
      </c>
      <c r="L73" s="21">
        <v>0.5</v>
      </c>
      <c r="M73" s="20">
        <v>6</v>
      </c>
      <c r="N73" s="21">
        <v>6</v>
      </c>
      <c r="O73" s="20">
        <v>3</v>
      </c>
      <c r="P73" s="21">
        <v>3</v>
      </c>
      <c r="Q73" s="22">
        <v>9</v>
      </c>
      <c r="R73" s="23">
        <v>9</v>
      </c>
    </row>
    <row r="74" spans="1:18" ht="189" x14ac:dyDescent="0.25">
      <c r="A74" s="16">
        <v>68</v>
      </c>
      <c r="B74" s="17" t="s">
        <v>1620</v>
      </c>
      <c r="C74" s="18" t="s">
        <v>1620</v>
      </c>
      <c r="E74" s="19" t="s">
        <v>306</v>
      </c>
      <c r="F74" s="19" t="s">
        <v>307</v>
      </c>
      <c r="G74" s="19" t="str">
        <f>IF(F74="","",VLOOKUP(F74,[29]списки!$U$2:$V$147,2,))</f>
        <v>Опасность, связанная с воздействием ультрафиолетового излучения;</v>
      </c>
      <c r="H74" s="19" t="s">
        <v>308</v>
      </c>
      <c r="I74" s="19" t="str">
        <f>IF(F74="","",VLOOKUP(Q74,[29]списки!$O$2:$P$8,2))</f>
        <v>Небольшой риск, меры не требуются</v>
      </c>
      <c r="J74" s="19" t="s">
        <v>243</v>
      </c>
      <c r="K74" s="20">
        <v>0.5</v>
      </c>
      <c r="L74" s="21">
        <v>0.5</v>
      </c>
      <c r="M74" s="20">
        <v>6</v>
      </c>
      <c r="N74" s="21">
        <v>6</v>
      </c>
      <c r="O74" s="20">
        <v>3</v>
      </c>
      <c r="P74" s="21">
        <v>3</v>
      </c>
      <c r="Q74" s="22">
        <v>9</v>
      </c>
      <c r="R74" s="23">
        <v>9</v>
      </c>
    </row>
    <row r="75" spans="1:18" ht="126" x14ac:dyDescent="0.25">
      <c r="A75" s="16">
        <v>69</v>
      </c>
      <c r="B75" s="17" t="s">
        <v>1621</v>
      </c>
      <c r="C75" s="18" t="s">
        <v>1621</v>
      </c>
      <c r="E75" s="19" t="s">
        <v>227</v>
      </c>
      <c r="F75" s="19" t="s">
        <v>228</v>
      </c>
      <c r="G75" s="19" t="str">
        <f>IF(F75="","",VLOOKUP(F75,[29]списки!$U$2:$V$147,2,))</f>
        <v>Опасности воздействия воздушных взвесей вредных химических веществ;</v>
      </c>
      <c r="H75" s="19" t="s">
        <v>229</v>
      </c>
      <c r="I75" s="19" t="str">
        <f>IF(F75="","",VLOOKUP(Q75,[29]списки!$O$2:$P$8,2))</f>
        <v xml:space="preserve">Возможный риск, необходимо уделить внимание </v>
      </c>
      <c r="J75" s="19" t="s">
        <v>230</v>
      </c>
      <c r="K75" s="20">
        <v>0.5</v>
      </c>
      <c r="L75" s="21">
        <v>0.2</v>
      </c>
      <c r="M75" s="20">
        <v>6</v>
      </c>
      <c r="N75" s="21">
        <v>6</v>
      </c>
      <c r="O75" s="20">
        <v>7</v>
      </c>
      <c r="P75" s="21">
        <v>7</v>
      </c>
      <c r="Q75" s="22">
        <v>21</v>
      </c>
      <c r="R75" s="23">
        <v>8.4000000000000021</v>
      </c>
    </row>
    <row r="76" spans="1:18" ht="409.5" x14ac:dyDescent="0.25">
      <c r="A76" s="16">
        <v>70</v>
      </c>
      <c r="B76" s="17" t="s">
        <v>1622</v>
      </c>
      <c r="C76" s="18" t="s">
        <v>1622</v>
      </c>
      <c r="E76" s="19" t="s">
        <v>538</v>
      </c>
      <c r="F76" s="19" t="s">
        <v>539</v>
      </c>
      <c r="G76" s="19" t="str">
        <f>IF(F76="","",VLOOKUP(F76,[29]списки!$U$2:$V$147,2,))</f>
        <v>Опасность при выполнении альпинистских работ;</v>
      </c>
      <c r="H76" s="19" t="s">
        <v>540</v>
      </c>
      <c r="I76" s="19" t="str">
        <f>IF(F76="","",VLOOKUP(Q76,[29]списки!$O$2:$P$8,2))</f>
        <v>Высокий риск, требуются неотложные меры, усовершенствования</v>
      </c>
      <c r="J76" s="19" t="s">
        <v>541</v>
      </c>
      <c r="K76" s="20">
        <v>3</v>
      </c>
      <c r="L76" s="21">
        <v>1</v>
      </c>
      <c r="M76" s="20">
        <v>6</v>
      </c>
      <c r="N76" s="21">
        <v>6</v>
      </c>
      <c r="O76" s="20">
        <v>15</v>
      </c>
      <c r="P76" s="21">
        <v>15</v>
      </c>
      <c r="Q76" s="22">
        <v>270</v>
      </c>
      <c r="R76" s="23">
        <v>90</v>
      </c>
    </row>
    <row r="77" spans="1:18" ht="294" x14ac:dyDescent="0.25">
      <c r="A77" s="16">
        <v>71</v>
      </c>
      <c r="B77" s="17" t="s">
        <v>1623</v>
      </c>
      <c r="C77" s="18" t="s">
        <v>1623</v>
      </c>
      <c r="E77" s="19" t="s">
        <v>309</v>
      </c>
      <c r="F77" s="19" t="s">
        <v>310</v>
      </c>
      <c r="G77" s="19" t="str">
        <f>IF(F77="","",VLOOKUP(F77,[29]списки!$U$2:$V$147,2,))</f>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
      <c r="H77" s="19" t="s">
        <v>311</v>
      </c>
      <c r="I77" s="19" t="str">
        <f>IF(F77="","",VLOOKUP(Q77,[29]списки!$O$2:$P$8,2))</f>
        <v xml:space="preserve">Возможный риск, необходимо уделить внимание </v>
      </c>
      <c r="J77" s="19" t="s">
        <v>312</v>
      </c>
      <c r="K77" s="20">
        <v>1</v>
      </c>
      <c r="L77" s="21">
        <v>0.5</v>
      </c>
      <c r="M77" s="20">
        <v>6</v>
      </c>
      <c r="N77" s="21">
        <v>6</v>
      </c>
      <c r="O77" s="20">
        <v>7</v>
      </c>
      <c r="P77" s="21">
        <v>7</v>
      </c>
      <c r="Q77" s="22">
        <v>42</v>
      </c>
      <c r="R77" s="23">
        <v>21</v>
      </c>
    </row>
    <row r="78" spans="1:18" ht="168" x14ac:dyDescent="0.25">
      <c r="A78" s="16">
        <v>72</v>
      </c>
      <c r="B78" s="17" t="s">
        <v>1624</v>
      </c>
      <c r="C78" s="18" t="s">
        <v>1624</v>
      </c>
      <c r="E78" s="19" t="s">
        <v>302</v>
      </c>
      <c r="F78" s="19" t="s">
        <v>303</v>
      </c>
      <c r="G78" s="19" t="str">
        <f>IF(F78="","",VLOOKUP(F78,[29]списки!$U$2:$V$147,2,))</f>
        <v>Опасность, связанная с воздействием общей вибрации;</v>
      </c>
      <c r="H78" s="19" t="s">
        <v>304</v>
      </c>
      <c r="I78" s="19" t="str">
        <f>IF(F78="","",VLOOKUP(Q78,[29]списки!$O$2:$P$8,2))</f>
        <v xml:space="preserve">Возможный риск, необходимо уделить внимание </v>
      </c>
      <c r="J78" s="19" t="s">
        <v>305</v>
      </c>
      <c r="K78" s="20">
        <v>0.5</v>
      </c>
      <c r="L78" s="21">
        <v>0.2</v>
      </c>
      <c r="M78" s="20">
        <v>6</v>
      </c>
      <c r="N78" s="21">
        <v>6</v>
      </c>
      <c r="O78" s="20">
        <v>7</v>
      </c>
      <c r="P78" s="21">
        <v>7</v>
      </c>
      <c r="Q78" s="22">
        <v>21</v>
      </c>
      <c r="R78" s="23">
        <v>8.4000000000000021</v>
      </c>
    </row>
    <row r="79" spans="1:18" ht="210" x14ac:dyDescent="0.25">
      <c r="A79" s="16">
        <v>73</v>
      </c>
      <c r="B79" s="17" t="s">
        <v>1625</v>
      </c>
      <c r="C79" s="18" t="s">
        <v>1625</v>
      </c>
      <c r="E79" s="19" t="s">
        <v>544</v>
      </c>
      <c r="F79" s="19" t="s">
        <v>545</v>
      </c>
      <c r="G79" s="19" t="str">
        <f>IF(F79="","",VLOOKUP(F79,[29]списки!$U$2:$V$147,2,))</f>
        <v>Опасность выполнения кровельных работ на крышах, имеющих большой угол наклона рабочей поверхности;</v>
      </c>
      <c r="H79" s="19" t="s">
        <v>546</v>
      </c>
      <c r="I79" s="19" t="str">
        <f>IF(F79="","",VLOOKUP(Q79,[29]списки!$O$2:$P$8,2))</f>
        <v>Высокий риск, требуются неотложные меры, усовершенствования</v>
      </c>
      <c r="J79" s="19" t="s">
        <v>541</v>
      </c>
      <c r="K79" s="20">
        <v>3</v>
      </c>
      <c r="L79" s="21">
        <v>1</v>
      </c>
      <c r="M79" s="20">
        <v>6</v>
      </c>
      <c r="N79" s="21">
        <v>6</v>
      </c>
      <c r="O79" s="20">
        <v>15</v>
      </c>
      <c r="P79" s="21">
        <v>15</v>
      </c>
      <c r="Q79" s="22">
        <v>270</v>
      </c>
      <c r="R79" s="23">
        <v>90</v>
      </c>
    </row>
    <row r="80" spans="1:18" ht="168" x14ac:dyDescent="0.25">
      <c r="A80" s="16">
        <v>74</v>
      </c>
      <c r="B80" s="17" t="s">
        <v>1626</v>
      </c>
      <c r="C80" s="18" t="s">
        <v>1626</v>
      </c>
      <c r="E80" s="19" t="s">
        <v>553</v>
      </c>
      <c r="F80" s="19" t="s">
        <v>554</v>
      </c>
      <c r="G80" s="19" t="str">
        <f>IF(F80="","",VLOOKUP(F80,[29]списки!$U$2:$V$147,2,))</f>
        <v xml:space="preserve"> Опасность, связанная с отсутствием на рабочем месте перечня возможных аварий;</v>
      </c>
      <c r="H80" s="19" t="s">
        <v>555</v>
      </c>
      <c r="I80" s="19" t="str">
        <f>IF(F80="","",VLOOKUP(Q80,[29]списки!$O$2:$P$8,2))</f>
        <v xml:space="preserve">Возможный риск, необходимо уделить внимание </v>
      </c>
      <c r="J80" s="19" t="s">
        <v>556</v>
      </c>
      <c r="K80" s="20">
        <v>0.5</v>
      </c>
      <c r="L80" s="21">
        <v>0.2</v>
      </c>
      <c r="M80" s="20">
        <v>6</v>
      </c>
      <c r="N80" s="21">
        <v>6</v>
      </c>
      <c r="O80" s="20">
        <v>7</v>
      </c>
      <c r="P80" s="21">
        <v>7</v>
      </c>
      <c r="Q80" s="22">
        <v>21</v>
      </c>
      <c r="R80" s="23">
        <v>8.4000000000000021</v>
      </c>
    </row>
    <row r="81" spans="1:18" ht="409.5" x14ac:dyDescent="0.25">
      <c r="A81" s="16">
        <v>75</v>
      </c>
      <c r="B81" s="17" t="s">
        <v>1563</v>
      </c>
      <c r="C81" s="18" t="s">
        <v>1563</v>
      </c>
      <c r="E81" s="19" t="s">
        <v>319</v>
      </c>
      <c r="F81" s="19" t="s">
        <v>320</v>
      </c>
      <c r="G81" s="19" t="str">
        <f>IF(F81="","",VLOOKUP(F81,[29]списки!$U$2:$V$147,2,))</f>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
      <c r="H81" s="19" t="s">
        <v>321</v>
      </c>
      <c r="I81" s="19" t="str">
        <f>IF(F81="","",VLOOKUP(Q81,[29]списки!$O$2:$P$8,2))</f>
        <v xml:space="preserve">Возможный риск, необходимо уделить внимание </v>
      </c>
      <c r="J81" s="19" t="s">
        <v>322</v>
      </c>
      <c r="K81" s="20">
        <v>1</v>
      </c>
      <c r="L81" s="21">
        <v>1</v>
      </c>
      <c r="M81" s="20">
        <v>6</v>
      </c>
      <c r="N81" s="21">
        <v>6</v>
      </c>
      <c r="O81" s="20">
        <v>7</v>
      </c>
      <c r="P81" s="21">
        <v>3</v>
      </c>
      <c r="Q81" s="22">
        <v>42</v>
      </c>
      <c r="R81" s="23">
        <v>18</v>
      </c>
    </row>
    <row r="82" spans="1:18" ht="409.5" x14ac:dyDescent="0.25">
      <c r="A82" s="16">
        <v>76</v>
      </c>
      <c r="B82" s="17" t="s">
        <v>1563</v>
      </c>
      <c r="C82" s="18" t="s">
        <v>1563</v>
      </c>
      <c r="E82" s="19" t="s">
        <v>323</v>
      </c>
      <c r="F82" s="19" t="s">
        <v>324</v>
      </c>
      <c r="G82" s="19" t="str">
        <f>IF(F82="","",VLOOKUP(F82,[29]списки!$U$2:$V$147,2,))</f>
        <v>Опасность, связанная с отсутствием информации (схемы, знаков, разметки) о направлении эвакуации в случае возникновения аварии;</v>
      </c>
      <c r="H82" s="19" t="s">
        <v>325</v>
      </c>
      <c r="I82" s="19" t="str">
        <f>IF(F82="","",VLOOKUP(Q82,[29]списки!$O$2:$P$8,2))</f>
        <v xml:space="preserve">Возможный риск, необходимо уделить внимание </v>
      </c>
      <c r="J82" s="19" t="s">
        <v>326</v>
      </c>
      <c r="K82" s="20">
        <v>0.5</v>
      </c>
      <c r="L82" s="21">
        <v>0.2</v>
      </c>
      <c r="M82" s="20">
        <v>6</v>
      </c>
      <c r="N82" s="21">
        <v>6</v>
      </c>
      <c r="O82" s="20">
        <v>15</v>
      </c>
      <c r="P82" s="21">
        <v>3</v>
      </c>
      <c r="Q82" s="22">
        <v>45</v>
      </c>
      <c r="R82" s="23">
        <v>3.6000000000000005</v>
      </c>
    </row>
    <row r="83" spans="1:18" ht="336" x14ac:dyDescent="0.25">
      <c r="A83" s="16">
        <v>77</v>
      </c>
      <c r="B83" s="17" t="s">
        <v>1617</v>
      </c>
      <c r="C83" s="18" t="s">
        <v>1617</v>
      </c>
      <c r="E83" s="19" t="s">
        <v>1627</v>
      </c>
      <c r="F83" s="19" t="s">
        <v>1628</v>
      </c>
      <c r="G83" s="19" t="str">
        <f>IF(F83="","",VLOOKUP(F83,[29]списки!$U$2:$V$147,2,))</f>
        <v>Опасности выполнения электромонтажных работ на столбах, опорах высоковольтных передач;</v>
      </c>
      <c r="H83" s="19" t="s">
        <v>1629</v>
      </c>
      <c r="I83" s="19" t="str">
        <f>IF(F83="","",VLOOKUP(Q83,[29]списки!$O$2:$P$8,2))</f>
        <v>Высокий риск, требуются неотложные меры, усовершенствования</v>
      </c>
      <c r="J83" s="19" t="s">
        <v>1630</v>
      </c>
      <c r="K83" s="20">
        <v>3</v>
      </c>
      <c r="L83" s="21">
        <v>1</v>
      </c>
      <c r="M83" s="20">
        <v>6</v>
      </c>
      <c r="N83" s="21">
        <v>6</v>
      </c>
      <c r="O83" s="20">
        <v>15</v>
      </c>
      <c r="P83" s="21">
        <v>15</v>
      </c>
      <c r="Q83" s="22">
        <v>270</v>
      </c>
      <c r="R83" s="23">
        <v>90</v>
      </c>
    </row>
    <row r="84" spans="1:18" ht="409.5" x14ac:dyDescent="0.25">
      <c r="A84" s="16">
        <v>78</v>
      </c>
      <c r="B84" s="17" t="s">
        <v>1631</v>
      </c>
      <c r="C84" s="18" t="s">
        <v>1631</v>
      </c>
      <c r="E84" s="19" t="s">
        <v>327</v>
      </c>
      <c r="F84" s="19" t="s">
        <v>328</v>
      </c>
      <c r="G84" s="19" t="str">
        <f>IF(F84="","",VLOOKUP(F84,[29]списки!$U$2:$V$147,2,))</f>
        <v xml:space="preserve"> Опасность от вдыхания дыма, паров вредных газов и пыли при пожаре;</v>
      </c>
      <c r="H84" s="19" t="s">
        <v>329</v>
      </c>
      <c r="I84" s="19" t="str">
        <f>IF(F84="","",VLOOKUP(Q84,[29]списки!$O$2:$P$8,2))</f>
        <v>Высокий риск, требуются неотложные меры, усовершенствования</v>
      </c>
      <c r="J84" s="19" t="s">
        <v>330</v>
      </c>
      <c r="K84" s="20">
        <v>3</v>
      </c>
      <c r="L84" s="21">
        <v>1</v>
      </c>
      <c r="M84" s="20">
        <v>6</v>
      </c>
      <c r="N84" s="21">
        <v>6</v>
      </c>
      <c r="O84" s="20">
        <v>15</v>
      </c>
      <c r="P84" s="21">
        <v>7</v>
      </c>
      <c r="Q84" s="22">
        <v>270</v>
      </c>
      <c r="R84" s="23">
        <v>42</v>
      </c>
    </row>
    <row r="85" spans="1:18" ht="409.5" x14ac:dyDescent="0.25">
      <c r="A85" s="16">
        <v>79</v>
      </c>
      <c r="B85" s="17" t="s">
        <v>1632</v>
      </c>
      <c r="C85" s="18" t="s">
        <v>1632</v>
      </c>
      <c r="E85" s="19" t="s">
        <v>333</v>
      </c>
      <c r="F85" s="19" t="s">
        <v>334</v>
      </c>
      <c r="G85" s="19" t="str">
        <f>IF(F85="","",VLOOKUP(F85,[29]списки!$U$2:$V$147,2,))</f>
        <v xml:space="preserve"> Опасность воспламенения;</v>
      </c>
      <c r="H85" s="19" t="s">
        <v>335</v>
      </c>
      <c r="I85" s="19" t="str">
        <f>IF(F85="","",VLOOKUP(Q85,[29]списки!$O$2:$P$8,2))</f>
        <v>Высокий риск, требуются неотложные меры, усовершенствования</v>
      </c>
      <c r="J85" s="19" t="s">
        <v>336</v>
      </c>
      <c r="K85" s="20">
        <v>3</v>
      </c>
      <c r="L85" s="21">
        <v>0.5</v>
      </c>
      <c r="M85" s="20">
        <v>6</v>
      </c>
      <c r="N85" s="21">
        <v>6</v>
      </c>
      <c r="O85" s="20">
        <v>15</v>
      </c>
      <c r="P85" s="21">
        <v>15</v>
      </c>
      <c r="Q85" s="22">
        <v>270</v>
      </c>
      <c r="R85" s="23">
        <v>45</v>
      </c>
    </row>
    <row r="86" spans="1:18" ht="315" x14ac:dyDescent="0.25">
      <c r="A86" s="16">
        <v>80</v>
      </c>
      <c r="B86" s="17" t="s">
        <v>1585</v>
      </c>
      <c r="C86" s="18" t="s">
        <v>1585</v>
      </c>
      <c r="E86" s="19" t="s">
        <v>337</v>
      </c>
      <c r="F86" s="19" t="s">
        <v>338</v>
      </c>
      <c r="G86" s="19" t="str">
        <f>IF(F86="","",VLOOKUP(F86,[29]списки!$U$2:$V$147,2,))</f>
        <v xml:space="preserve"> Опасность воздействия открытого пламени;</v>
      </c>
      <c r="H86" s="19" t="s">
        <v>339</v>
      </c>
      <c r="I86" s="19" t="str">
        <f>IF(F86="","",VLOOKUP(Q86,[29]списки!$O$2:$P$8,2))</f>
        <v>Серьезный риск, требуются меры по снижению степени риска в установленные сроки</v>
      </c>
      <c r="J86" s="19" t="s">
        <v>340</v>
      </c>
      <c r="K86" s="20">
        <v>3</v>
      </c>
      <c r="L86" s="21">
        <v>0.5</v>
      </c>
      <c r="M86" s="20">
        <v>6</v>
      </c>
      <c r="N86" s="21">
        <v>6</v>
      </c>
      <c r="O86" s="20">
        <v>7</v>
      </c>
      <c r="P86" s="21">
        <v>7</v>
      </c>
      <c r="Q86" s="22">
        <v>126</v>
      </c>
      <c r="R86" s="23">
        <v>21</v>
      </c>
    </row>
    <row r="87" spans="1:18" ht="409.5" x14ac:dyDescent="0.25">
      <c r="A87" s="16">
        <v>81</v>
      </c>
      <c r="B87" s="17" t="s">
        <v>1633</v>
      </c>
      <c r="C87" s="18" t="s">
        <v>1633</v>
      </c>
      <c r="E87" s="19" t="s">
        <v>662</v>
      </c>
      <c r="F87" s="19" t="s">
        <v>663</v>
      </c>
      <c r="G87" s="19" t="str">
        <f>IF(F87="","",VLOOKUP(F87,[29]списки!$U$2:$V$147,2,))</f>
        <v xml:space="preserve"> Опасность воздействия повышенной температуры окружающей среды;</v>
      </c>
      <c r="H87" s="19" t="s">
        <v>665</v>
      </c>
      <c r="I87" s="19" t="str">
        <f>IF(F87="","",VLOOKUP(Q87,[29]списки!$O$2:$P$8,2))</f>
        <v xml:space="preserve">Возможный риск, необходимо уделить внимание </v>
      </c>
      <c r="J87" s="19" t="s">
        <v>666</v>
      </c>
      <c r="K87" s="20">
        <v>0.5</v>
      </c>
      <c r="L87" s="21">
        <v>0.2</v>
      </c>
      <c r="M87" s="20">
        <v>6</v>
      </c>
      <c r="N87" s="21">
        <v>6</v>
      </c>
      <c r="O87" s="20">
        <v>7</v>
      </c>
      <c r="P87" s="21">
        <v>7</v>
      </c>
      <c r="Q87" s="22">
        <v>21</v>
      </c>
      <c r="R87" s="23">
        <v>8.4000000000000021</v>
      </c>
    </row>
    <row r="88" spans="1:18" ht="409.5" x14ac:dyDescent="0.25">
      <c r="A88" s="16">
        <v>82</v>
      </c>
      <c r="B88" s="17" t="s">
        <v>1634</v>
      </c>
      <c r="C88" s="18" t="s">
        <v>1634</v>
      </c>
      <c r="E88" s="19" t="s">
        <v>871</v>
      </c>
      <c r="F88" s="19" t="s">
        <v>872</v>
      </c>
      <c r="G88" s="19" t="str">
        <f>IF(F88="","",VLOOKUP(F88,[29]списки!$U$2:$V$147,2,))</f>
        <v>Опасность воздействия осколков частей разрушившихся зданий, сооружений, строений;</v>
      </c>
      <c r="H88" s="19" t="s">
        <v>874</v>
      </c>
      <c r="I88" s="19" t="str">
        <f>IF(F88="","",VLOOKUP(Q88,[29]списки!$O$2:$P$8,2))</f>
        <v>Высокий риск, требуются неотложные меры, усовершенствования</v>
      </c>
      <c r="J88" s="19" t="s">
        <v>330</v>
      </c>
      <c r="K88" s="20">
        <v>3</v>
      </c>
      <c r="L88" s="21">
        <v>1</v>
      </c>
      <c r="M88" s="20">
        <v>6</v>
      </c>
      <c r="N88" s="21">
        <v>6</v>
      </c>
      <c r="O88" s="20">
        <v>15</v>
      </c>
      <c r="P88" s="21">
        <v>7</v>
      </c>
      <c r="Q88" s="22">
        <v>270</v>
      </c>
      <c r="R88" s="23">
        <v>42</v>
      </c>
    </row>
    <row r="89" spans="1:18" ht="409.5" x14ac:dyDescent="0.25">
      <c r="A89" s="16">
        <v>83</v>
      </c>
      <c r="B89" s="17" t="s">
        <v>1635</v>
      </c>
      <c r="C89" s="18" t="s">
        <v>1635</v>
      </c>
      <c r="E89" s="19" t="s">
        <v>341</v>
      </c>
      <c r="F89" s="19" t="s">
        <v>342</v>
      </c>
      <c r="G89" s="19" t="str">
        <f>IF(F89="","",VLOOKUP(F89,[29]списки!$U$2:$V$147,2,))</f>
        <v>Опасность воздействия пониженной концентрации кислорода в воздухе;</v>
      </c>
      <c r="H89" s="19" t="s">
        <v>343</v>
      </c>
      <c r="I89" s="19" t="str">
        <f>IF(F89="","",VLOOKUP(Q89,[29]списки!$O$2:$P$8,2))</f>
        <v>Высокий риск, требуются неотложные меры, усовершенствования</v>
      </c>
      <c r="J89" s="19" t="s">
        <v>330</v>
      </c>
      <c r="K89" s="20">
        <v>3</v>
      </c>
      <c r="L89" s="21">
        <v>1</v>
      </c>
      <c r="M89" s="20">
        <v>6</v>
      </c>
      <c r="N89" s="21">
        <v>6</v>
      </c>
      <c r="O89" s="20">
        <v>15</v>
      </c>
      <c r="P89" s="21">
        <v>7</v>
      </c>
      <c r="Q89" s="22">
        <v>270</v>
      </c>
      <c r="R89" s="23">
        <v>42</v>
      </c>
    </row>
    <row r="90" spans="1:18" ht="189" x14ac:dyDescent="0.25">
      <c r="A90" s="16">
        <v>84</v>
      </c>
      <c r="B90" s="17" t="s">
        <v>1594</v>
      </c>
      <c r="C90" s="18" t="s">
        <v>1594</v>
      </c>
      <c r="E90" s="19" t="s">
        <v>875</v>
      </c>
      <c r="F90" s="19" t="s">
        <v>876</v>
      </c>
      <c r="G90" s="19" t="str">
        <f>IF(F90="","",VLOOKUP(F90,[29]списки!$U$2:$V$147,2,))</f>
        <v>Опасность обрушения подземных конструкций;</v>
      </c>
      <c r="H90" s="19" t="s">
        <v>878</v>
      </c>
      <c r="I90" s="19" t="str">
        <f>IF(F90="","",VLOOKUP(Q90,[29]списки!$O$2:$P$8,2))</f>
        <v>Серьезный риск, требуются меры по снижению степени риска в установленные сроки</v>
      </c>
      <c r="J90" s="19" t="s">
        <v>349</v>
      </c>
      <c r="K90" s="20">
        <v>0.5</v>
      </c>
      <c r="L90" s="21">
        <v>0.1</v>
      </c>
      <c r="M90" s="20">
        <v>6</v>
      </c>
      <c r="N90" s="21">
        <v>6</v>
      </c>
      <c r="O90" s="20">
        <v>40</v>
      </c>
      <c r="P90" s="21">
        <v>40</v>
      </c>
      <c r="Q90" s="22">
        <v>120</v>
      </c>
      <c r="R90" s="23">
        <v>24.000000000000004</v>
      </c>
    </row>
    <row r="91" spans="1:18" ht="409.5" x14ac:dyDescent="0.25">
      <c r="A91" s="16">
        <v>85</v>
      </c>
      <c r="B91" s="17" t="s">
        <v>1636</v>
      </c>
      <c r="C91" s="18" t="s">
        <v>1636</v>
      </c>
      <c r="E91" s="19" t="s">
        <v>352</v>
      </c>
      <c r="F91" s="19" t="s">
        <v>353</v>
      </c>
      <c r="G91" s="19" t="str">
        <f>IF(F91="","",VLOOKUP(F91,[29]списки!$U$2:$V$147,2,))</f>
        <v>Опасность наезда на человека;</v>
      </c>
      <c r="H91" s="19" t="s">
        <v>354</v>
      </c>
      <c r="I91" s="19" t="str">
        <f>IF(F91="","",VLOOKUP(Q91,[29]списки!$O$2:$P$8,2))</f>
        <v>Серьезный риск, требуются меры по снижению степени риска в установленные сроки</v>
      </c>
      <c r="J91" s="19" t="s">
        <v>355</v>
      </c>
      <c r="K91" s="20">
        <v>1</v>
      </c>
      <c r="L91" s="21">
        <v>0.2</v>
      </c>
      <c r="M91" s="20">
        <v>6</v>
      </c>
      <c r="N91" s="21">
        <v>6</v>
      </c>
      <c r="O91" s="20">
        <v>15</v>
      </c>
      <c r="P91" s="21">
        <v>15</v>
      </c>
      <c r="Q91" s="22">
        <v>90</v>
      </c>
      <c r="R91" s="23">
        <v>18.000000000000004</v>
      </c>
    </row>
    <row r="92" spans="1:18" ht="409.5" x14ac:dyDescent="0.25">
      <c r="A92" s="16">
        <v>86</v>
      </c>
      <c r="B92" s="17" t="s">
        <v>1637</v>
      </c>
      <c r="C92" s="18" t="s">
        <v>1637</v>
      </c>
      <c r="E92" s="19" t="s">
        <v>346</v>
      </c>
      <c r="F92" s="19" t="s">
        <v>347</v>
      </c>
      <c r="G92" s="19" t="str">
        <f>IF(F92="","",VLOOKUP(F92,[29]списки!$U$2:$V$147,2,))</f>
        <v>Опасность обрушения наземных конструкций;</v>
      </c>
      <c r="H92" s="19" t="s">
        <v>348</v>
      </c>
      <c r="I92" s="19" t="str">
        <f>IF(F92="","",VLOOKUP(Q92,[29]списки!$O$2:$P$8,2))</f>
        <v>Серьезный риск, требуются меры по снижению степени риска в установленные сроки</v>
      </c>
      <c r="J92" s="19" t="s">
        <v>349</v>
      </c>
      <c r="K92" s="20">
        <v>0.5</v>
      </c>
      <c r="L92" s="21">
        <v>0.1</v>
      </c>
      <c r="M92" s="20">
        <v>6</v>
      </c>
      <c r="N92" s="21">
        <v>6</v>
      </c>
      <c r="O92" s="20">
        <v>40</v>
      </c>
      <c r="P92" s="21">
        <v>40</v>
      </c>
      <c r="Q92" s="22">
        <v>120</v>
      </c>
      <c r="R92" s="23">
        <v>24.000000000000004</v>
      </c>
    </row>
    <row r="93" spans="1:18" ht="336" x14ac:dyDescent="0.25">
      <c r="A93" s="16">
        <v>87</v>
      </c>
      <c r="B93" s="17" t="s">
        <v>1638</v>
      </c>
      <c r="C93" s="18" t="s">
        <v>1638</v>
      </c>
      <c r="E93" s="19" t="s">
        <v>367</v>
      </c>
      <c r="F93" s="19" t="s">
        <v>368</v>
      </c>
      <c r="G93" s="19" t="str">
        <f>IF(F93="","",VLOOKUP(F93,[29]списки!$U$2:$V$147,2,))</f>
        <v>Опасность от груза, перемещающегося во время движения транспортного средства, из-за несоблюдения правил его укладки и крепления;</v>
      </c>
      <c r="H93" s="19" t="s">
        <v>369</v>
      </c>
      <c r="I93" s="19" t="str">
        <f>IF(F93="","",VLOOKUP(Q93,[29]списки!$O$2:$P$8,2))</f>
        <v>Серьезный риск, требуются меры по снижению степени риска в установленные сроки</v>
      </c>
      <c r="J93" s="19" t="s">
        <v>370</v>
      </c>
      <c r="K93" s="20">
        <v>1</v>
      </c>
      <c r="L93" s="21">
        <v>0.2</v>
      </c>
      <c r="M93" s="20">
        <v>6</v>
      </c>
      <c r="N93" s="21">
        <v>6</v>
      </c>
      <c r="O93" s="20">
        <v>15</v>
      </c>
      <c r="P93" s="21">
        <v>15</v>
      </c>
      <c r="Q93" s="22">
        <v>90</v>
      </c>
      <c r="R93" s="23">
        <v>18.000000000000004</v>
      </c>
    </row>
    <row r="94" spans="1:18" ht="357" x14ac:dyDescent="0.25">
      <c r="A94" s="16">
        <v>88</v>
      </c>
      <c r="B94" s="17" t="s">
        <v>1639</v>
      </c>
      <c r="C94" s="18" t="s">
        <v>1639</v>
      </c>
      <c r="E94" s="19" t="s">
        <v>379</v>
      </c>
      <c r="F94" s="19" t="s">
        <v>380</v>
      </c>
      <c r="G94" s="19" t="str">
        <f>IF(F94="","",VLOOKUP(F94,[29]списки!$U$2:$V$147,2,))</f>
        <v xml:space="preserve"> Опасность возникновения взрыва, в том числе происшедшего вследствие пожара;</v>
      </c>
      <c r="H94" s="19" t="s">
        <v>381</v>
      </c>
      <c r="I94" s="19" t="str">
        <f>IF(F94="","",VLOOKUP(Q94,[29]списки!$O$2:$P$8,2))</f>
        <v>Высокий риск, требуются неотложные меры, усовершенствования</v>
      </c>
      <c r="J94" s="19" t="s">
        <v>382</v>
      </c>
      <c r="K94" s="20">
        <v>1</v>
      </c>
      <c r="L94" s="21">
        <v>0.5</v>
      </c>
      <c r="M94" s="20">
        <v>6</v>
      </c>
      <c r="N94" s="21">
        <v>6</v>
      </c>
      <c r="O94" s="20">
        <v>40</v>
      </c>
      <c r="P94" s="21">
        <v>40</v>
      </c>
      <c r="Q94" s="22">
        <v>240</v>
      </c>
      <c r="R94" s="23">
        <v>120</v>
      </c>
    </row>
    <row r="95" spans="1:18" ht="231" x14ac:dyDescent="0.25">
      <c r="A95" s="16">
        <v>89</v>
      </c>
      <c r="B95" s="17" t="s">
        <v>1640</v>
      </c>
      <c r="C95" s="18" t="s">
        <v>1640</v>
      </c>
      <c r="E95" s="19" t="s">
        <v>375</v>
      </c>
      <c r="F95" s="19" t="s">
        <v>376</v>
      </c>
      <c r="G95" s="19" t="str">
        <f>IF(F95="","",VLOOKUP(F95,[29]списки!$U$2:$V$147,2,))</f>
        <v>Опасность самовозгорания горючих веществ;</v>
      </c>
      <c r="H95" s="19" t="s">
        <v>377</v>
      </c>
      <c r="I95" s="19" t="str">
        <f>IF(F95="","",VLOOKUP(Q95,[29]списки!$O$2:$P$8,2))</f>
        <v>Серьезный риск, требуются меры по снижению степени риска в установленные сроки</v>
      </c>
      <c r="J95" s="19" t="s">
        <v>378</v>
      </c>
      <c r="K95" s="20">
        <v>1</v>
      </c>
      <c r="L95" s="21">
        <v>0.5</v>
      </c>
      <c r="M95" s="20">
        <v>6</v>
      </c>
      <c r="N95" s="21">
        <v>6</v>
      </c>
      <c r="O95" s="20">
        <v>15</v>
      </c>
      <c r="P95" s="21">
        <v>15</v>
      </c>
      <c r="Q95" s="22">
        <v>90</v>
      </c>
      <c r="R95" s="23">
        <v>45</v>
      </c>
    </row>
    <row r="96" spans="1:18" ht="252" x14ac:dyDescent="0.25">
      <c r="A96" s="16">
        <v>90</v>
      </c>
      <c r="B96" s="17" t="s">
        <v>1641</v>
      </c>
      <c r="C96" s="18" t="s">
        <v>1641</v>
      </c>
      <c r="E96" s="19" t="s">
        <v>385</v>
      </c>
      <c r="F96" s="19" t="s">
        <v>386</v>
      </c>
      <c r="G96" s="19" t="str">
        <f>IF(F96="","",VLOOKUP(F96,[29]списки!$U$2:$V$147,2,))</f>
        <v xml:space="preserve"> Опасность воздействия ударной волны;</v>
      </c>
      <c r="H96" s="19" t="s">
        <v>387</v>
      </c>
      <c r="I96" s="19" t="str">
        <f>IF(F96="","",VLOOKUP(Q96,[29]списки!$O$2:$P$8,2))</f>
        <v>Серьезный риск, требуются меры по снижению степени риска в установленные сроки</v>
      </c>
      <c r="J96" s="19" t="s">
        <v>388</v>
      </c>
      <c r="K96" s="20">
        <v>1</v>
      </c>
      <c r="L96" s="21">
        <v>0.5</v>
      </c>
      <c r="M96" s="20">
        <v>6</v>
      </c>
      <c r="N96" s="21">
        <v>6</v>
      </c>
      <c r="O96" s="20">
        <v>15</v>
      </c>
      <c r="P96" s="21">
        <v>15</v>
      </c>
      <c r="Q96" s="22">
        <v>90</v>
      </c>
      <c r="R96" s="23">
        <v>45</v>
      </c>
    </row>
    <row r="97" spans="1:18" ht="231" x14ac:dyDescent="0.25">
      <c r="A97" s="16">
        <v>91</v>
      </c>
      <c r="B97" s="17" t="s">
        <v>1642</v>
      </c>
      <c r="C97" s="18" t="s">
        <v>1642</v>
      </c>
      <c r="E97" s="19" t="s">
        <v>379</v>
      </c>
      <c r="F97" s="19" t="s">
        <v>588</v>
      </c>
      <c r="G97" s="19" t="str">
        <f>IF(F97="","",VLOOKUP(F97,[29]списки!$U$2:$V$147,2,))</f>
        <v xml:space="preserve"> Опасность воздействия высокого давления при взрыве;</v>
      </c>
      <c r="H97" s="19" t="s">
        <v>589</v>
      </c>
      <c r="I97" s="19" t="str">
        <f>IF(F97="","",VLOOKUP(Q97,[29]списки!$O$2:$P$8,2))</f>
        <v>Серьезный риск, требуются меры по снижению степени риска в установленные сроки</v>
      </c>
      <c r="J97" s="19" t="s">
        <v>388</v>
      </c>
      <c r="K97" s="20">
        <v>1</v>
      </c>
      <c r="L97" s="21">
        <v>0.5</v>
      </c>
      <c r="M97" s="20">
        <v>6</v>
      </c>
      <c r="N97" s="21">
        <v>6</v>
      </c>
      <c r="O97" s="20">
        <v>15</v>
      </c>
      <c r="P97" s="21">
        <v>15</v>
      </c>
      <c r="Q97" s="22">
        <v>90</v>
      </c>
      <c r="R97" s="23">
        <v>45</v>
      </c>
    </row>
    <row r="98" spans="1:18" ht="231" x14ac:dyDescent="0.25">
      <c r="A98" s="16">
        <v>92</v>
      </c>
      <c r="B98" s="17" t="s">
        <v>1643</v>
      </c>
      <c r="C98" s="18" t="s">
        <v>1643</v>
      </c>
      <c r="E98" s="19" t="s">
        <v>25</v>
      </c>
      <c r="F98" s="19" t="s">
        <v>26</v>
      </c>
      <c r="G98" s="19" t="str">
        <f>IF(F98="","",VLOOKUP(F98,[29]списки!$U$2:$V$147,2,))</f>
        <v>Опасность падения с высоты, в том числе из-за отсутствия ограждения, из-за обрыва троса, в котлован, в шахту при подъеме или спуске при нештатной ситуации;</v>
      </c>
      <c r="H98" s="19" t="s">
        <v>27</v>
      </c>
      <c r="I98" s="19" t="str">
        <f>IF(F98="","",VLOOKUP(Q98,[29]списки!$O$2:$P$8,2))</f>
        <v xml:space="preserve">Возможный риск, необходимо уделить внимание </v>
      </c>
      <c r="J98" s="19" t="s">
        <v>28</v>
      </c>
      <c r="K98" s="20">
        <v>0.5</v>
      </c>
      <c r="L98" s="21">
        <v>0.2</v>
      </c>
      <c r="M98" s="20">
        <v>6</v>
      </c>
      <c r="N98" s="21">
        <v>6</v>
      </c>
      <c r="O98" s="20">
        <v>15</v>
      </c>
      <c r="P98" s="21">
        <v>15</v>
      </c>
      <c r="Q98" s="22">
        <v>45</v>
      </c>
      <c r="R98" s="23">
        <v>18.000000000000004</v>
      </c>
    </row>
    <row r="99" spans="1:18" ht="105" x14ac:dyDescent="0.25">
      <c r="A99" s="16">
        <v>93</v>
      </c>
      <c r="B99" s="17" t="s">
        <v>1643</v>
      </c>
      <c r="C99" s="18" t="s">
        <v>1643</v>
      </c>
      <c r="E99" s="19" t="s">
        <v>171</v>
      </c>
      <c r="F99" s="19" t="s">
        <v>172</v>
      </c>
      <c r="G99" s="19" t="str">
        <f>IF(F99="","",VLOOKUP(F99,[29]списки!$U$2:$V$147,2,))</f>
        <v>Опасность воздействия пониженных температур воздуха;</v>
      </c>
      <c r="H99" s="19" t="s">
        <v>173</v>
      </c>
      <c r="I99" s="19" t="str">
        <f>IF(F99="","",VLOOKUP(Q99,[29]списки!$O$2:$P$8,2))</f>
        <v xml:space="preserve">Возможный риск, необходимо уделить внимание </v>
      </c>
      <c r="J99" s="19" t="s">
        <v>654</v>
      </c>
      <c r="K99" s="20">
        <v>3</v>
      </c>
      <c r="L99" s="21">
        <v>0.5</v>
      </c>
      <c r="M99" s="20">
        <v>3</v>
      </c>
      <c r="N99" s="21">
        <v>3</v>
      </c>
      <c r="O99" s="20">
        <v>3</v>
      </c>
      <c r="P99" s="21">
        <v>3</v>
      </c>
      <c r="Q99" s="22">
        <v>27</v>
      </c>
      <c r="R99" s="23">
        <v>4.5</v>
      </c>
    </row>
    <row r="100" spans="1:18" ht="315" x14ac:dyDescent="0.25">
      <c r="A100" s="16">
        <v>94</v>
      </c>
      <c r="B100" s="17" t="s">
        <v>1643</v>
      </c>
      <c r="C100" s="18" t="s">
        <v>1643</v>
      </c>
      <c r="E100" s="19" t="s">
        <v>655</v>
      </c>
      <c r="F100" s="19" t="s">
        <v>178</v>
      </c>
      <c r="G100" s="19" t="str">
        <f>IF(F100="","",VLOOKUP(F100,[29]списки!$U$2:$V$147,2,))</f>
        <v>Опасность воздействия повышенных температур воздуха;</v>
      </c>
      <c r="H100" s="19" t="s">
        <v>179</v>
      </c>
      <c r="I100" s="19" t="str">
        <f>IF(F100="","",VLOOKUP(Q100,[29]списки!$O$2:$P$8,2))</f>
        <v xml:space="preserve">Возможный риск, необходимо уделить внимание </v>
      </c>
      <c r="J100" s="19" t="s">
        <v>180</v>
      </c>
      <c r="K100" s="20">
        <v>3</v>
      </c>
      <c r="L100" s="21">
        <v>1</v>
      </c>
      <c r="M100" s="20">
        <v>3</v>
      </c>
      <c r="N100" s="21">
        <v>3</v>
      </c>
      <c r="O100" s="20">
        <v>3</v>
      </c>
      <c r="P100" s="21">
        <v>3</v>
      </c>
      <c r="Q100" s="22">
        <v>27</v>
      </c>
      <c r="R100" s="23">
        <v>9</v>
      </c>
    </row>
    <row r="101" spans="1:18" ht="84" x14ac:dyDescent="0.25">
      <c r="A101" s="16">
        <v>95</v>
      </c>
      <c r="B101" s="17" t="s">
        <v>1643</v>
      </c>
      <c r="C101" s="18" t="s">
        <v>1643</v>
      </c>
      <c r="E101" s="19" t="s">
        <v>181</v>
      </c>
      <c r="F101" s="19" t="s">
        <v>182</v>
      </c>
      <c r="G101" s="19" t="str">
        <f>IF(F101="","",VLOOKUP(F101,[29]списки!$U$2:$V$147,2,))</f>
        <v>Опасность воздействия влажности;</v>
      </c>
      <c r="H101" s="19" t="s">
        <v>183</v>
      </c>
      <c r="I101" s="19" t="str">
        <f>IF(F101="","",VLOOKUP(Q101,[29]списки!$O$2:$P$8,2))</f>
        <v>Небольшой риск, меры не требуются</v>
      </c>
      <c r="J101" s="19" t="s">
        <v>184</v>
      </c>
      <c r="K101" s="20">
        <v>3</v>
      </c>
      <c r="L101" s="21">
        <v>3</v>
      </c>
      <c r="M101" s="20">
        <v>6</v>
      </c>
      <c r="N101" s="21">
        <v>6</v>
      </c>
      <c r="O101" s="20">
        <v>1</v>
      </c>
      <c r="P101" s="21">
        <v>1</v>
      </c>
      <c r="Q101" s="22">
        <v>18</v>
      </c>
      <c r="R101" s="23">
        <v>18</v>
      </c>
    </row>
    <row r="102" spans="1:18" ht="315" x14ac:dyDescent="0.25">
      <c r="A102" s="16">
        <v>96</v>
      </c>
      <c r="B102" s="17" t="s">
        <v>1643</v>
      </c>
      <c r="C102" s="18" t="s">
        <v>1643</v>
      </c>
      <c r="E102" s="19" t="s">
        <v>464</v>
      </c>
      <c r="F102" s="19" t="s">
        <v>465</v>
      </c>
      <c r="G102" s="19" t="str">
        <f>IF(F102="","",VLOOKUP(F102,[29]списки!$U$2:$V$147,2,))</f>
        <v>Опасность воздействия скорости движения воздуха;</v>
      </c>
      <c r="H102" s="19" t="s">
        <v>466</v>
      </c>
      <c r="I102" s="19" t="str">
        <f>IF(F102="","",VLOOKUP(Q102,[29]списки!$O$2:$P$8,2))</f>
        <v xml:space="preserve">Возможный риск, необходимо уделить внимание </v>
      </c>
      <c r="J102" s="19" t="s">
        <v>467</v>
      </c>
      <c r="K102" s="20">
        <v>1</v>
      </c>
      <c r="L102" s="21">
        <v>0.5</v>
      </c>
      <c r="M102" s="20">
        <v>3</v>
      </c>
      <c r="N102" s="21">
        <v>3</v>
      </c>
      <c r="O102" s="20">
        <v>15</v>
      </c>
      <c r="P102" s="21">
        <v>15</v>
      </c>
      <c r="Q102" s="22">
        <v>45</v>
      </c>
      <c r="R102" s="23">
        <v>22.5</v>
      </c>
    </row>
    <row r="103" spans="1:18" ht="189" x14ac:dyDescent="0.25">
      <c r="A103" s="16">
        <v>97</v>
      </c>
      <c r="B103" s="17" t="s">
        <v>1643</v>
      </c>
      <c r="C103" s="18" t="s">
        <v>1643</v>
      </c>
      <c r="E103" s="19" t="s">
        <v>200</v>
      </c>
      <c r="F103" s="19" t="s">
        <v>201</v>
      </c>
      <c r="G103" s="19" t="str">
        <f>IF(F103="","",VLOOKUP(F103,[29]списки!$U$2:$V$147,2,))</f>
        <v>Опасность воздействия пыли на глаза;</v>
      </c>
      <c r="H103" s="19" t="s">
        <v>202</v>
      </c>
      <c r="I103" s="19" t="str">
        <f>IF(F103="","",VLOOKUP(Q103,[29]списки!$O$2:$P$8,2))</f>
        <v>Серьезный риск, требуются меры по снижению степени риска в установленные сроки</v>
      </c>
      <c r="J103" s="19" t="s">
        <v>203</v>
      </c>
      <c r="K103" s="20">
        <v>3</v>
      </c>
      <c r="L103" s="21">
        <v>0.5</v>
      </c>
      <c r="M103" s="20">
        <v>6</v>
      </c>
      <c r="N103" s="21">
        <v>6</v>
      </c>
      <c r="O103" s="20">
        <v>7</v>
      </c>
      <c r="P103" s="21">
        <v>3</v>
      </c>
      <c r="Q103" s="22">
        <v>126</v>
      </c>
      <c r="R103" s="23">
        <v>9</v>
      </c>
    </row>
    <row r="104" spans="1:18" ht="189" x14ac:dyDescent="0.25">
      <c r="A104" s="16">
        <v>98</v>
      </c>
      <c r="B104" s="17" t="s">
        <v>1643</v>
      </c>
      <c r="C104" s="18" t="s">
        <v>1643</v>
      </c>
      <c r="E104" s="19" t="s">
        <v>216</v>
      </c>
      <c r="F104" s="19" t="s">
        <v>217</v>
      </c>
      <c r="G104" s="19" t="str">
        <f>IF(F104="","",VLOOKUP(F104,[29]списки!$U$2:$V$147,2,))</f>
        <v>Опасность повреждения органов дыхания частицами пыли;</v>
      </c>
      <c r="H104" s="19" t="s">
        <v>218</v>
      </c>
      <c r="I104" s="19" t="str">
        <f>IF(F104="","",VLOOKUP(Q104,[29]списки!$O$2:$P$8,2))</f>
        <v xml:space="preserve">Возможный риск, необходимо уделить внимание </v>
      </c>
      <c r="J104" s="19" t="s">
        <v>219</v>
      </c>
      <c r="K104" s="20">
        <v>1</v>
      </c>
      <c r="L104" s="21">
        <v>0.5</v>
      </c>
      <c r="M104" s="20">
        <v>6</v>
      </c>
      <c r="N104" s="21">
        <v>6</v>
      </c>
      <c r="O104" s="20">
        <v>7</v>
      </c>
      <c r="P104" s="21">
        <v>7</v>
      </c>
      <c r="Q104" s="22">
        <v>42</v>
      </c>
      <c r="R104" s="23">
        <v>21</v>
      </c>
    </row>
    <row r="105" spans="1:18" ht="105" x14ac:dyDescent="0.25">
      <c r="A105" s="16">
        <v>99</v>
      </c>
      <c r="B105" s="17" t="s">
        <v>1643</v>
      </c>
      <c r="C105" s="18" t="s">
        <v>1643</v>
      </c>
      <c r="E105" s="19" t="s">
        <v>200</v>
      </c>
      <c r="F105" s="19" t="s">
        <v>222</v>
      </c>
      <c r="G105" s="19" t="str">
        <f>IF(F105="","",VLOOKUP(F105,[29]списки!$U$2:$V$147,2,))</f>
        <v>Опасность воздействия пыли на кожу;</v>
      </c>
      <c r="H105" s="19" t="s">
        <v>223</v>
      </c>
      <c r="I105" s="19" t="str">
        <f>IF(F105="","",VLOOKUP(Q105,[29]списки!$O$2:$P$8,2))</f>
        <v xml:space="preserve">Возможный риск, необходимо уделить внимание </v>
      </c>
      <c r="J105" s="19" t="s">
        <v>224</v>
      </c>
      <c r="K105" s="20">
        <v>0.5</v>
      </c>
      <c r="L105" s="21">
        <v>0.2</v>
      </c>
      <c r="M105" s="20">
        <v>6</v>
      </c>
      <c r="N105" s="21">
        <v>6</v>
      </c>
      <c r="O105" s="20">
        <v>7</v>
      </c>
      <c r="P105" s="21">
        <v>7</v>
      </c>
      <c r="Q105" s="22">
        <v>21</v>
      </c>
      <c r="R105" s="23">
        <v>8.4000000000000021</v>
      </c>
    </row>
    <row r="106" spans="1:18" ht="147" x14ac:dyDescent="0.25">
      <c r="A106" s="16">
        <v>100</v>
      </c>
      <c r="B106" s="17" t="s">
        <v>1643</v>
      </c>
      <c r="C106" s="18" t="s">
        <v>1643</v>
      </c>
      <c r="E106" s="19" t="s">
        <v>267</v>
      </c>
      <c r="F106" s="19" t="s">
        <v>268</v>
      </c>
      <c r="G106" s="19" t="str">
        <f>IF(F106="","",VLOOKUP(F106,[29]списки!$U$2:$V$147,2,))</f>
        <v>Опасность повреждения мембранной перепонки уха, связанная с воздействием шума высокой интенсивности;</v>
      </c>
      <c r="H106" s="19" t="s">
        <v>269</v>
      </c>
      <c r="I106" s="19" t="str">
        <f>IF(F106="","",VLOOKUP(Q106,[29]списки!$O$2:$P$8,2))</f>
        <v xml:space="preserve">Возможный риск, необходимо уделить внимание </v>
      </c>
      <c r="J106" s="19" t="s">
        <v>270</v>
      </c>
      <c r="K106" s="20">
        <v>1</v>
      </c>
      <c r="L106" s="21">
        <v>0.5</v>
      </c>
      <c r="M106" s="20">
        <v>6</v>
      </c>
      <c r="N106" s="21">
        <v>6</v>
      </c>
      <c r="O106" s="20">
        <v>7</v>
      </c>
      <c r="P106" s="21">
        <v>7</v>
      </c>
      <c r="Q106" s="22">
        <v>42</v>
      </c>
      <c r="R106" s="23">
        <v>21</v>
      </c>
    </row>
    <row r="107" spans="1:18" ht="273" x14ac:dyDescent="0.25">
      <c r="A107" s="16">
        <v>101</v>
      </c>
      <c r="B107" s="17" t="s">
        <v>1643</v>
      </c>
      <c r="C107" s="18" t="s">
        <v>1643</v>
      </c>
      <c r="E107" s="19" t="s">
        <v>278</v>
      </c>
      <c r="F107" s="19" t="s">
        <v>279</v>
      </c>
      <c r="G107" s="19" t="str">
        <f>IF(F107="","",VLOOKUP(F107,[29]списки!$U$2:$V$147,2,))</f>
        <v>Опасность, связанная с возможностью не услышать звуковой сигнал об опасности;</v>
      </c>
      <c r="H107" s="19" t="s">
        <v>280</v>
      </c>
      <c r="I107" s="19" t="str">
        <f>IF(F107="","",VLOOKUP(Q107,[29]списки!$O$2:$P$8,2))</f>
        <v>Небольшой риск, меры не требуются</v>
      </c>
      <c r="J107" s="19" t="s">
        <v>243</v>
      </c>
      <c r="K107" s="20">
        <v>0.5</v>
      </c>
      <c r="L107" s="21">
        <v>0.52</v>
      </c>
      <c r="M107" s="20">
        <v>6</v>
      </c>
      <c r="N107" s="21">
        <v>6</v>
      </c>
      <c r="O107" s="20">
        <v>3</v>
      </c>
      <c r="P107" s="21">
        <v>3</v>
      </c>
      <c r="Q107" s="22">
        <v>9</v>
      </c>
      <c r="R107" s="23">
        <v>9.36</v>
      </c>
    </row>
    <row r="108" spans="1:18" ht="105" x14ac:dyDescent="0.25">
      <c r="A108" s="16">
        <v>102</v>
      </c>
      <c r="B108" s="17" t="s">
        <v>1643</v>
      </c>
      <c r="C108" s="18" t="s">
        <v>1643</v>
      </c>
      <c r="E108" s="19" t="s">
        <v>287</v>
      </c>
      <c r="F108" s="19" t="s">
        <v>288</v>
      </c>
      <c r="G108" s="19" t="str">
        <f>IF(F108="","",VLOOKUP(F108,[29]списки!$U$2:$V$147,2,))</f>
        <v>Опасность недостаточной освещенности в рабочей зоне;</v>
      </c>
      <c r="H108" s="19" t="s">
        <v>289</v>
      </c>
      <c r="I108" s="19" t="str">
        <f>IF(F108="","",VLOOKUP(Q108,[29]списки!$O$2:$P$8,2))</f>
        <v xml:space="preserve">Возможный риск, необходимо уделить внимание </v>
      </c>
      <c r="J108" s="19" t="s">
        <v>290</v>
      </c>
      <c r="K108" s="20">
        <v>0.5</v>
      </c>
      <c r="L108" s="21">
        <v>0.2</v>
      </c>
      <c r="M108" s="20">
        <v>6</v>
      </c>
      <c r="N108" s="21">
        <v>6</v>
      </c>
      <c r="O108" s="20">
        <v>7</v>
      </c>
      <c r="P108" s="21">
        <v>7</v>
      </c>
      <c r="Q108" s="22">
        <v>21</v>
      </c>
      <c r="R108" s="23">
        <v>8.4000000000000021</v>
      </c>
    </row>
    <row r="109" spans="1:18" ht="105" x14ac:dyDescent="0.25">
      <c r="A109" s="16">
        <v>103</v>
      </c>
      <c r="B109" s="17" t="s">
        <v>1643</v>
      </c>
      <c r="C109" s="18" t="s">
        <v>1643</v>
      </c>
      <c r="E109" s="19" t="s">
        <v>293</v>
      </c>
      <c r="F109" s="19" t="s">
        <v>294</v>
      </c>
      <c r="G109" s="19" t="str">
        <f>IF(F109="","",VLOOKUP(F109,[29]списки!$U$2:$V$147,2,))</f>
        <v>Опасность повышенной яркости света;</v>
      </c>
      <c r="H109" s="19" t="s">
        <v>295</v>
      </c>
      <c r="I109" s="19" t="str">
        <f>IF(F109="","",VLOOKUP(Q109,[29]списки!$O$2:$P$8,2))</f>
        <v xml:space="preserve">Возможный риск, необходимо уделить внимание </v>
      </c>
      <c r="J109" s="19" t="s">
        <v>296</v>
      </c>
      <c r="K109" s="20">
        <v>0.5</v>
      </c>
      <c r="L109" s="21">
        <v>0.2</v>
      </c>
      <c r="M109" s="20">
        <v>6</v>
      </c>
      <c r="N109" s="21">
        <v>6</v>
      </c>
      <c r="O109" s="20">
        <v>7</v>
      </c>
      <c r="P109" s="21">
        <v>7</v>
      </c>
      <c r="Q109" s="22">
        <v>21</v>
      </c>
      <c r="R109" s="23">
        <v>8.4000000000000021</v>
      </c>
    </row>
    <row r="110" spans="1:18" ht="273" x14ac:dyDescent="0.25">
      <c r="A110" s="16">
        <v>104</v>
      </c>
      <c r="B110" s="17" t="s">
        <v>1643</v>
      </c>
      <c r="C110" s="18" t="s">
        <v>1643</v>
      </c>
      <c r="E110" s="19" t="s">
        <v>532</v>
      </c>
      <c r="F110" s="19" t="s">
        <v>533</v>
      </c>
      <c r="G110" s="19" t="str">
        <f>IF(F110="","",VLOOKUP(F110,[29]списки!$U$2:$V$147,2,))</f>
        <v>Опасность укуса;</v>
      </c>
      <c r="H110" s="19" t="s">
        <v>534</v>
      </c>
      <c r="I110" s="19" t="str">
        <f>IF(F110="","",VLOOKUP(Q110,[29]списки!$O$2:$P$8,2))</f>
        <v>Серьезный риск, требуются меры по снижению степени риска в установленные сроки</v>
      </c>
      <c r="J110" s="19" t="s">
        <v>535</v>
      </c>
      <c r="K110" s="20">
        <v>3</v>
      </c>
      <c r="L110" s="21">
        <v>0.5</v>
      </c>
      <c r="M110" s="20">
        <v>6</v>
      </c>
      <c r="N110" s="21">
        <v>6</v>
      </c>
      <c r="O110" s="20">
        <v>7</v>
      </c>
      <c r="P110" s="21">
        <v>7</v>
      </c>
      <c r="Q110" s="22">
        <v>126</v>
      </c>
      <c r="R110" s="23">
        <v>21</v>
      </c>
    </row>
    <row r="111" spans="1:18" ht="231" x14ac:dyDescent="0.25">
      <c r="A111" s="16">
        <v>105</v>
      </c>
      <c r="B111" s="17" t="s">
        <v>1643</v>
      </c>
      <c r="C111" s="18" t="s">
        <v>1643</v>
      </c>
      <c r="E111" s="19" t="s">
        <v>352</v>
      </c>
      <c r="F111" s="19" t="s">
        <v>353</v>
      </c>
      <c r="G111" s="19" t="str">
        <f>IF(F111="","",VLOOKUP(F111,[29]списки!$U$2:$V$147,2,))</f>
        <v>Опасность наезда на человека;</v>
      </c>
      <c r="H111" s="19" t="s">
        <v>354</v>
      </c>
      <c r="I111" s="19" t="str">
        <f>IF(F111="","",VLOOKUP(Q111,[29]списки!$O$2:$P$8,2))</f>
        <v>Серьезный риск, требуются меры по снижению степени риска в установленные сроки</v>
      </c>
      <c r="J111" s="19" t="s">
        <v>355</v>
      </c>
      <c r="K111" s="20">
        <v>1</v>
      </c>
      <c r="L111" s="21">
        <v>0.2</v>
      </c>
      <c r="M111" s="20">
        <v>6</v>
      </c>
      <c r="N111" s="21">
        <v>6</v>
      </c>
      <c r="O111" s="20">
        <v>15</v>
      </c>
      <c r="P111" s="21">
        <v>15</v>
      </c>
      <c r="Q111" s="22">
        <v>90</v>
      </c>
      <c r="R111" s="23">
        <v>18.000000000000004</v>
      </c>
    </row>
    <row r="112" spans="1:18" ht="189" x14ac:dyDescent="0.25">
      <c r="A112" s="16">
        <v>106</v>
      </c>
      <c r="B112" s="17" t="s">
        <v>1643</v>
      </c>
      <c r="C112" s="18" t="s">
        <v>1643</v>
      </c>
      <c r="E112" s="19" t="s">
        <v>352</v>
      </c>
      <c r="F112" s="19" t="s">
        <v>358</v>
      </c>
      <c r="G112" s="19" t="str">
        <f>IF(F112="","",VLOOKUP(F112,[29]списки!$U$2:$V$147,2,))</f>
        <v>Опасность падения с транспортного средства;</v>
      </c>
      <c r="H112" s="19" t="s">
        <v>359</v>
      </c>
      <c r="I112" s="19" t="str">
        <f>IF(F112="","",VLOOKUP(Q112,[29]списки!$O$2:$P$8,2))</f>
        <v xml:space="preserve">Возможный риск, необходимо уделить внимание </v>
      </c>
      <c r="J112" s="19" t="s">
        <v>360</v>
      </c>
      <c r="K112" s="20">
        <v>0.5</v>
      </c>
      <c r="L112" s="21">
        <v>0.2</v>
      </c>
      <c r="M112" s="20">
        <v>6</v>
      </c>
      <c r="N112" s="21">
        <v>6</v>
      </c>
      <c r="O112" s="20">
        <v>15</v>
      </c>
      <c r="P112" s="21">
        <v>15</v>
      </c>
      <c r="Q112" s="22">
        <v>45</v>
      </c>
      <c r="R112" s="23">
        <v>18.000000000000004</v>
      </c>
    </row>
    <row r="113" spans="1:18" ht="231" x14ac:dyDescent="0.25">
      <c r="A113" s="16">
        <v>107</v>
      </c>
      <c r="B113" s="17" t="s">
        <v>1643</v>
      </c>
      <c r="C113" s="18" t="s">
        <v>1643</v>
      </c>
      <c r="E113" s="19" t="s">
        <v>352</v>
      </c>
      <c r="F113" s="19" t="s">
        <v>569</v>
      </c>
      <c r="G113" s="19" t="str">
        <f>IF(F113="","",VLOOKUP(F113,[29]списки!$U$2:$V$147,2,))</f>
        <v>Опасность раздавливания человека, находящегося между двумя сближающимися транспортными средствами;</v>
      </c>
      <c r="H113" s="19" t="s">
        <v>570</v>
      </c>
      <c r="I113" s="19" t="str">
        <f>IF(F113="","",VLOOKUP(Q113,[29]списки!$O$2:$P$8,2))</f>
        <v>Серьезный риск, требуются меры по снижению степени риска в установленные сроки</v>
      </c>
      <c r="J113" s="19" t="s">
        <v>355</v>
      </c>
      <c r="K113" s="20">
        <v>1</v>
      </c>
      <c r="L113" s="21">
        <v>0.2</v>
      </c>
      <c r="M113" s="20">
        <v>6</v>
      </c>
      <c r="N113" s="21">
        <v>6</v>
      </c>
      <c r="O113" s="20">
        <v>15</v>
      </c>
      <c r="P113" s="21">
        <v>15</v>
      </c>
      <c r="Q113" s="22">
        <v>90</v>
      </c>
      <c r="R113" s="23">
        <v>18.000000000000004</v>
      </c>
    </row>
    <row r="114" spans="1:18" ht="168" x14ac:dyDescent="0.25">
      <c r="A114" s="16">
        <v>108</v>
      </c>
      <c r="B114" s="17" t="s">
        <v>1643</v>
      </c>
      <c r="C114" s="18" t="s">
        <v>1643</v>
      </c>
      <c r="E114" s="19" t="s">
        <v>363</v>
      </c>
      <c r="F114" s="19" t="s">
        <v>364</v>
      </c>
      <c r="G114" s="19" t="str">
        <f>IF(F114="","",VLOOKUP(F114,[29]списки!$U$2:$V$147,2,))</f>
        <v>Опасность опрокидывания транспортного средства при нарушении способов установки и строповки грузов;</v>
      </c>
      <c r="H114" s="19" t="s">
        <v>365</v>
      </c>
      <c r="I114" s="19" t="str">
        <f>IF(F114="","",VLOOKUP(Q114,[29]списки!$O$2:$P$8,2))</f>
        <v xml:space="preserve">Возможный риск, необходимо уделить внимание </v>
      </c>
      <c r="J114" s="19" t="s">
        <v>366</v>
      </c>
      <c r="K114" s="20">
        <v>0.5</v>
      </c>
      <c r="L114" s="21">
        <v>0.2</v>
      </c>
      <c r="M114" s="20">
        <v>6</v>
      </c>
      <c r="N114" s="21">
        <v>6</v>
      </c>
      <c r="O114" s="20">
        <v>15</v>
      </c>
      <c r="P114" s="21">
        <v>15</v>
      </c>
      <c r="Q114" s="22">
        <v>45</v>
      </c>
      <c r="R114" s="23">
        <v>18.000000000000004</v>
      </c>
    </row>
    <row r="115" spans="1:18" ht="336" x14ac:dyDescent="0.25">
      <c r="A115" s="16">
        <v>109</v>
      </c>
      <c r="B115" s="17" t="s">
        <v>1643</v>
      </c>
      <c r="C115" s="18" t="s">
        <v>1643</v>
      </c>
      <c r="E115" s="19" t="s">
        <v>367</v>
      </c>
      <c r="F115" s="19" t="s">
        <v>368</v>
      </c>
      <c r="G115" s="19" t="str">
        <f>IF(F115="","",VLOOKUP(F115,[29]списки!$U$2:$V$147,2,))</f>
        <v>Опасность от груза, перемещающегося во время движения транспортного средства, из-за несоблюдения правил его укладки и крепления;</v>
      </c>
      <c r="H115" s="19" t="s">
        <v>369</v>
      </c>
      <c r="I115" s="19" t="str">
        <f>IF(F115="","",VLOOKUP(Q115,[29]списки!$O$2:$P$8,2))</f>
        <v>Серьезный риск, требуются меры по снижению степени риска в установленные сроки</v>
      </c>
      <c r="J115" s="19" t="s">
        <v>370</v>
      </c>
      <c r="K115" s="20">
        <v>1</v>
      </c>
      <c r="L115" s="21">
        <v>0.2</v>
      </c>
      <c r="M115" s="20">
        <v>6</v>
      </c>
      <c r="N115" s="21">
        <v>6</v>
      </c>
      <c r="O115" s="20">
        <v>15</v>
      </c>
      <c r="P115" s="21">
        <v>15</v>
      </c>
      <c r="Q115" s="22">
        <v>90</v>
      </c>
      <c r="R115" s="23">
        <v>18.000000000000004</v>
      </c>
    </row>
    <row r="116" spans="1:18" ht="231" x14ac:dyDescent="0.25">
      <c r="A116" s="16">
        <v>110</v>
      </c>
      <c r="B116" s="17" t="s">
        <v>1643</v>
      </c>
      <c r="C116" s="18" t="s">
        <v>1643</v>
      </c>
      <c r="E116" s="19" t="s">
        <v>352</v>
      </c>
      <c r="F116" s="19" t="s">
        <v>575</v>
      </c>
      <c r="G116" s="19" t="str">
        <f>IF(F116="","",VLOOKUP(F116,[29]списки!$U$2:$V$147,2,))</f>
        <v>Опасность травмирования в результате дорожно-транспортного происшествия;</v>
      </c>
      <c r="H116" s="19" t="s">
        <v>576</v>
      </c>
      <c r="I116" s="19" t="str">
        <f>IF(F116="","",VLOOKUP(Q116,[29]списки!$O$2:$P$8,2))</f>
        <v>Серьезный риск, требуются меры по снижению степени риска в установленные сроки</v>
      </c>
      <c r="J116" s="19" t="s">
        <v>355</v>
      </c>
      <c r="K116" s="20">
        <v>1</v>
      </c>
      <c r="L116" s="21">
        <v>0.2</v>
      </c>
      <c r="M116" s="20">
        <v>6</v>
      </c>
      <c r="N116" s="21">
        <v>6</v>
      </c>
      <c r="O116" s="20">
        <v>15</v>
      </c>
      <c r="P116" s="21">
        <v>15</v>
      </c>
      <c r="Q116" s="22">
        <v>90</v>
      </c>
      <c r="R116" s="23">
        <v>18.000000000000004</v>
      </c>
    </row>
    <row r="117" spans="1:18" ht="168" x14ac:dyDescent="0.25">
      <c r="A117" s="16">
        <v>111</v>
      </c>
      <c r="B117" s="17" t="s">
        <v>1643</v>
      </c>
      <c r="C117" s="18" t="s">
        <v>1643</v>
      </c>
      <c r="E117" s="19" t="s">
        <v>352</v>
      </c>
      <c r="F117" s="19" t="s">
        <v>371</v>
      </c>
      <c r="G117" s="19" t="str">
        <f>IF(F117="","",VLOOKUP(F117,[29]списки!$U$2:$V$147,2,))</f>
        <v>Опасность опрокидывания транспортного средства при проведении работ;</v>
      </c>
      <c r="H117" s="19" t="s">
        <v>372</v>
      </c>
      <c r="I117" s="19" t="str">
        <f>IF(F117="","",VLOOKUP(Q117,[29]списки!$O$2:$P$8,2))</f>
        <v xml:space="preserve">Возможный риск, необходимо уделить внимание </v>
      </c>
      <c r="J117" s="19" t="s">
        <v>366</v>
      </c>
      <c r="K117" s="20">
        <v>0.5</v>
      </c>
      <c r="L117" s="21">
        <v>0.2</v>
      </c>
      <c r="M117" s="20">
        <v>6</v>
      </c>
      <c r="N117" s="21">
        <v>6</v>
      </c>
      <c r="O117" s="20">
        <v>15</v>
      </c>
      <c r="P117" s="21">
        <v>15</v>
      </c>
      <c r="Q117" s="22">
        <v>45</v>
      </c>
      <c r="R117" s="23">
        <v>18.000000000000004</v>
      </c>
    </row>
    <row r="118" spans="1:18" ht="147" x14ac:dyDescent="0.25">
      <c r="A118" s="16">
        <v>112</v>
      </c>
      <c r="B118" s="17" t="s">
        <v>1644</v>
      </c>
      <c r="C118" s="18" t="s">
        <v>1644</v>
      </c>
      <c r="E118" s="19" t="s">
        <v>283</v>
      </c>
      <c r="F118" s="19" t="s">
        <v>284</v>
      </c>
      <c r="G118" s="19" t="str">
        <f>IF(F118="","",VLOOKUP(F118,[29]списки!$U$2:$V$147,2,))</f>
        <v>Опасность от воздействия локальной вибрации при использовании ручных механизмов;</v>
      </c>
      <c r="H118" s="19" t="s">
        <v>285</v>
      </c>
      <c r="I118" s="19" t="str">
        <f>IF(F118="","",VLOOKUP(Q118,[29]списки!$O$2:$P$8,2))</f>
        <v xml:space="preserve">Возможный риск, необходимо уделить внимание </v>
      </c>
      <c r="J118" s="19" t="s">
        <v>286</v>
      </c>
      <c r="K118" s="20">
        <v>1</v>
      </c>
      <c r="L118" s="21">
        <v>0.5</v>
      </c>
      <c r="M118" s="20">
        <v>6</v>
      </c>
      <c r="N118" s="21">
        <v>6</v>
      </c>
      <c r="O118" s="20">
        <v>7</v>
      </c>
      <c r="P118" s="21">
        <v>7</v>
      </c>
      <c r="Q118" s="22">
        <v>42</v>
      </c>
      <c r="R118" s="23">
        <v>21</v>
      </c>
    </row>
    <row r="119" spans="1:18" ht="315" x14ac:dyDescent="0.25">
      <c r="A119" s="16">
        <v>113</v>
      </c>
      <c r="B119" s="17" t="s">
        <v>1644</v>
      </c>
      <c r="C119" s="18" t="s">
        <v>1644</v>
      </c>
      <c r="E119" s="19" t="s">
        <v>840</v>
      </c>
      <c r="F119" s="19" t="s">
        <v>841</v>
      </c>
      <c r="G119" s="19" t="str">
        <f>IF(F119="","",VLOOKUP(F119,[29]списки!$U$2:$V$147,2,))</f>
        <v xml:space="preserve"> Опасность утонуть в водоеме;</v>
      </c>
      <c r="H119" s="19" t="s">
        <v>843</v>
      </c>
      <c r="I119" s="19" t="str">
        <f>IF(F119="","",VLOOKUP(Q119,[29]списки!$O$2:$P$8,2))</f>
        <v xml:space="preserve">Возможный риск, необходимо уделить внимание </v>
      </c>
      <c r="J119" s="19" t="s">
        <v>844</v>
      </c>
      <c r="K119" s="20">
        <v>0.5</v>
      </c>
      <c r="L119" s="21">
        <v>0.2</v>
      </c>
      <c r="M119" s="20">
        <v>6</v>
      </c>
      <c r="N119" s="21">
        <v>6</v>
      </c>
      <c r="O119" s="20">
        <v>7</v>
      </c>
      <c r="P119" s="21">
        <v>7</v>
      </c>
      <c r="Q119" s="22">
        <v>21</v>
      </c>
      <c r="R119" s="23">
        <v>8.4000000000000021</v>
      </c>
    </row>
    <row r="120" spans="1:18" ht="147" x14ac:dyDescent="0.25">
      <c r="A120" s="16">
        <v>114</v>
      </c>
      <c r="B120" s="17" t="s">
        <v>1645</v>
      </c>
      <c r="C120" s="18" t="s">
        <v>1645</v>
      </c>
      <c r="E120" s="19" t="s">
        <v>283</v>
      </c>
      <c r="F120" s="19" t="s">
        <v>284</v>
      </c>
      <c r="G120" s="19" t="str">
        <f>IF(F120="","",VLOOKUP(F120,[29]списки!$U$2:$V$147,2,))</f>
        <v>Опасность от воздействия локальной вибрации при использовании ручных механизмов;</v>
      </c>
      <c r="H120" s="19" t="s">
        <v>285</v>
      </c>
      <c r="I120" s="19" t="str">
        <f>IF(F120="","",VLOOKUP(Q120,[29]списки!$O$2:$P$8,2))</f>
        <v xml:space="preserve">Возможный риск, необходимо уделить внимание </v>
      </c>
      <c r="J120" s="19" t="s">
        <v>286</v>
      </c>
      <c r="K120" s="20">
        <v>1</v>
      </c>
      <c r="L120" s="21">
        <v>0.5</v>
      </c>
      <c r="M120" s="20">
        <v>6</v>
      </c>
      <c r="N120" s="21">
        <v>6</v>
      </c>
      <c r="O120" s="20">
        <v>7</v>
      </c>
      <c r="P120" s="21">
        <v>7</v>
      </c>
      <c r="Q120" s="22">
        <v>42</v>
      </c>
      <c r="R120" s="23">
        <v>21</v>
      </c>
    </row>
    <row r="121" spans="1:18" ht="315" x14ac:dyDescent="0.25">
      <c r="A121" s="16">
        <v>115</v>
      </c>
      <c r="B121" s="17" t="s">
        <v>1646</v>
      </c>
      <c r="C121" s="18" t="s">
        <v>1646</v>
      </c>
      <c r="E121" s="19" t="s">
        <v>464</v>
      </c>
      <c r="F121" s="19" t="s">
        <v>465</v>
      </c>
      <c r="G121" s="19" t="str">
        <f>IF(F121="","",VLOOKUP(F121,[29]списки!$U$2:$V$147,2,))</f>
        <v>Опасность воздействия скорости движения воздуха;</v>
      </c>
      <c r="H121" s="19" t="s">
        <v>466</v>
      </c>
      <c r="I121" s="19" t="str">
        <f>IF(F121="","",VLOOKUP(Q121,[29]списки!$O$2:$P$8,2))</f>
        <v xml:space="preserve">Возможный риск, необходимо уделить внимание </v>
      </c>
      <c r="J121" s="19" t="s">
        <v>467</v>
      </c>
      <c r="K121" s="20">
        <v>1</v>
      </c>
      <c r="L121" s="21">
        <v>0.5</v>
      </c>
      <c r="M121" s="20">
        <v>3</v>
      </c>
      <c r="N121" s="21">
        <v>3</v>
      </c>
      <c r="O121" s="20">
        <v>15</v>
      </c>
      <c r="P121" s="21">
        <v>15</v>
      </c>
      <c r="Q121" s="22">
        <v>45</v>
      </c>
      <c r="R121" s="23">
        <v>22.5</v>
      </c>
    </row>
    <row r="122" spans="1:18" ht="315" x14ac:dyDescent="0.25">
      <c r="A122" s="16">
        <v>116</v>
      </c>
      <c r="B122" s="17" t="s">
        <v>1647</v>
      </c>
      <c r="C122" s="18" t="s">
        <v>1647</v>
      </c>
      <c r="E122" s="19" t="s">
        <v>464</v>
      </c>
      <c r="F122" s="19" t="s">
        <v>465</v>
      </c>
      <c r="G122" s="19" t="str">
        <f>IF(F122="","",VLOOKUP(F122,[29]списки!$U$2:$V$147,2,))</f>
        <v>Опасность воздействия скорости движения воздуха;</v>
      </c>
      <c r="H122" s="19" t="s">
        <v>466</v>
      </c>
      <c r="I122" s="19" t="str">
        <f>IF(F122="","",VLOOKUP(Q122,[29]списки!$O$2:$P$8,2))</f>
        <v xml:space="preserve">Возможный риск, необходимо уделить внимание </v>
      </c>
      <c r="J122" s="19" t="s">
        <v>467</v>
      </c>
      <c r="K122" s="20">
        <v>1</v>
      </c>
      <c r="L122" s="21">
        <v>0.5</v>
      </c>
      <c r="M122" s="20">
        <v>3</v>
      </c>
      <c r="N122" s="21">
        <v>3</v>
      </c>
      <c r="O122" s="20">
        <v>15</v>
      </c>
      <c r="P122" s="21">
        <v>15</v>
      </c>
      <c r="Q122" s="22">
        <v>45</v>
      </c>
      <c r="R122" s="23">
        <v>22.5</v>
      </c>
    </row>
    <row r="123" spans="1:18" ht="315" x14ac:dyDescent="0.25">
      <c r="A123" s="16">
        <v>117</v>
      </c>
      <c r="B123" s="17" t="s">
        <v>1648</v>
      </c>
      <c r="C123" s="18" t="s">
        <v>1648</v>
      </c>
      <c r="E123" s="19" t="s">
        <v>464</v>
      </c>
      <c r="F123" s="19" t="s">
        <v>465</v>
      </c>
      <c r="G123" s="19" t="str">
        <f>IF(F123="","",VLOOKUP(F123,[29]списки!$U$2:$V$147,2,))</f>
        <v>Опасность воздействия скорости движения воздуха;</v>
      </c>
      <c r="H123" s="19" t="s">
        <v>466</v>
      </c>
      <c r="I123" s="19" t="str">
        <f>IF(F123="","",VLOOKUP(Q123,[29]списки!$O$2:$P$8,2))</f>
        <v xml:space="preserve">Возможный риск, необходимо уделить внимание </v>
      </c>
      <c r="J123" s="19" t="s">
        <v>467</v>
      </c>
      <c r="K123" s="20">
        <v>1</v>
      </c>
      <c r="L123" s="21">
        <v>0.5</v>
      </c>
      <c r="M123" s="20">
        <v>3</v>
      </c>
      <c r="N123" s="21">
        <v>3</v>
      </c>
      <c r="O123" s="20">
        <v>15</v>
      </c>
      <c r="P123" s="21">
        <v>15</v>
      </c>
      <c r="Q123" s="22">
        <v>45</v>
      </c>
      <c r="R123" s="23">
        <v>22.5</v>
      </c>
    </row>
    <row r="124" spans="1:18" ht="189" x14ac:dyDescent="0.25">
      <c r="A124" s="16">
        <v>118</v>
      </c>
      <c r="B124" s="17" t="s">
        <v>1649</v>
      </c>
      <c r="C124" s="18" t="s">
        <v>1649</v>
      </c>
      <c r="E124" s="19" t="s">
        <v>946</v>
      </c>
      <c r="F124" s="19" t="s">
        <v>947</v>
      </c>
      <c r="G124" s="19" t="str">
        <f>IF(F124="","",VLOOKUP(F124,[29]списки!$U$2:$V$147,2,))</f>
        <v xml:space="preserve"> Опасность ожога при взрыве;</v>
      </c>
      <c r="H124" s="19" t="s">
        <v>948</v>
      </c>
      <c r="I124" s="19" t="str">
        <f>IF(F124="","",VLOOKUP(Q124,[29]списки!$O$2:$P$8,2))</f>
        <v>Серьезный риск, требуются меры по снижению степени риска в установленные сроки</v>
      </c>
      <c r="J124" s="19" t="s">
        <v>388</v>
      </c>
      <c r="K124" s="20">
        <v>1</v>
      </c>
      <c r="L124" s="21">
        <v>0.5</v>
      </c>
      <c r="M124" s="20">
        <v>6</v>
      </c>
      <c r="N124" s="21">
        <v>6</v>
      </c>
      <c r="O124" s="20">
        <v>15</v>
      </c>
      <c r="P124" s="21">
        <v>15</v>
      </c>
      <c r="Q124" s="22">
        <v>90</v>
      </c>
      <c r="R124" s="23">
        <v>45</v>
      </c>
    </row>
    <row r="125" spans="1:18" ht="231" x14ac:dyDescent="0.25">
      <c r="A125" s="16">
        <v>119</v>
      </c>
      <c r="B125" s="17" t="s">
        <v>1650</v>
      </c>
      <c r="C125" s="18" t="s">
        <v>1650</v>
      </c>
      <c r="E125" s="19" t="s">
        <v>283</v>
      </c>
      <c r="F125" s="19" t="s">
        <v>284</v>
      </c>
      <c r="G125" s="19" t="str">
        <f>IF(F125="","",VLOOKUP(F125,[29]списки!$U$2:$V$147,2,))</f>
        <v>Опасность от воздействия локальной вибрации при использовании ручных механизмов;</v>
      </c>
      <c r="H125" s="19" t="s">
        <v>285</v>
      </c>
      <c r="I125" s="19" t="str">
        <f>IF(F125="","",VLOOKUP(Q125,[29]списки!$O$2:$P$8,2))</f>
        <v xml:space="preserve">Возможный риск, необходимо уделить внимание </v>
      </c>
      <c r="J125" s="19" t="s">
        <v>286</v>
      </c>
      <c r="K125" s="20">
        <v>1</v>
      </c>
      <c r="L125" s="21">
        <v>0.5</v>
      </c>
      <c r="M125" s="20">
        <v>6</v>
      </c>
      <c r="N125" s="21">
        <v>6</v>
      </c>
      <c r="O125" s="20">
        <v>7</v>
      </c>
      <c r="P125" s="21">
        <v>7</v>
      </c>
      <c r="Q125" s="22">
        <v>42</v>
      </c>
      <c r="R125" s="23">
        <v>21</v>
      </c>
    </row>
    <row r="126" spans="1:18" ht="273" x14ac:dyDescent="0.25">
      <c r="A126" s="16">
        <v>120</v>
      </c>
      <c r="B126" s="17" t="s">
        <v>1651</v>
      </c>
      <c r="C126" s="18" t="s">
        <v>1651</v>
      </c>
      <c r="E126" s="19" t="s">
        <v>532</v>
      </c>
      <c r="F126" s="19" t="s">
        <v>533</v>
      </c>
      <c r="G126" s="19" t="str">
        <f>IF(F126="","",VLOOKUP(F126,[29]списки!$U$2:$V$147,2,))</f>
        <v>Опасность укуса;</v>
      </c>
      <c r="H126" s="19" t="s">
        <v>534</v>
      </c>
      <c r="I126" s="19" t="str">
        <f>IF(F126="","",VLOOKUP(Q126,[29]списки!$O$2:$P$8,2))</f>
        <v>Серьезный риск, требуются меры по снижению степени риска в установленные сроки</v>
      </c>
      <c r="J126" s="19" t="s">
        <v>535</v>
      </c>
      <c r="K126" s="20">
        <v>3</v>
      </c>
      <c r="L126" s="21">
        <v>0.5</v>
      </c>
      <c r="M126" s="20">
        <v>6</v>
      </c>
      <c r="N126" s="21">
        <v>6</v>
      </c>
      <c r="O126" s="20">
        <v>7</v>
      </c>
      <c r="P126" s="21">
        <v>7</v>
      </c>
      <c r="Q126" s="22">
        <v>126</v>
      </c>
      <c r="R126" s="23">
        <v>21</v>
      </c>
    </row>
    <row r="127" spans="1:18" ht="168" x14ac:dyDescent="0.25">
      <c r="A127" s="16">
        <v>121</v>
      </c>
      <c r="B127" s="17" t="s">
        <v>1651</v>
      </c>
      <c r="C127" s="18" t="s">
        <v>1651</v>
      </c>
      <c r="E127" s="19" t="s">
        <v>532</v>
      </c>
      <c r="F127" s="19" t="s">
        <v>950</v>
      </c>
      <c r="G127" s="19" t="str">
        <f>IF(F127="","",VLOOKUP(F127,[29]списки!$U$2:$V$147,2,))</f>
        <v>Опасность заражения;</v>
      </c>
      <c r="H127" s="19" t="s">
        <v>951</v>
      </c>
      <c r="I127" s="19" t="str">
        <f>IF(F127="","",VLOOKUP(Q127,[29]списки!$O$2:$P$8,2))</f>
        <v xml:space="preserve">Возможный риск, необходимо уделить внимание </v>
      </c>
      <c r="J127" s="19" t="s">
        <v>952</v>
      </c>
      <c r="K127" s="20">
        <v>0.5</v>
      </c>
      <c r="L127" s="21">
        <v>0.2</v>
      </c>
      <c r="M127" s="20">
        <v>6</v>
      </c>
      <c r="N127" s="21">
        <v>6</v>
      </c>
      <c r="O127" s="20">
        <v>7</v>
      </c>
      <c r="P127" s="21">
        <v>7</v>
      </c>
      <c r="Q127" s="22">
        <v>21</v>
      </c>
      <c r="R127" s="23">
        <v>8.4000000000000021</v>
      </c>
    </row>
    <row r="128" spans="1:18" ht="336" x14ac:dyDescent="0.25">
      <c r="A128" s="16">
        <v>122</v>
      </c>
      <c r="B128" s="17" t="s">
        <v>1651</v>
      </c>
      <c r="C128" s="18" t="s">
        <v>1651</v>
      </c>
      <c r="E128" s="19" t="s">
        <v>845</v>
      </c>
      <c r="F128" s="19" t="s">
        <v>846</v>
      </c>
      <c r="G128" s="19" t="str">
        <f>IF(F128="","",VLOOKUP(F128,[29]списки!$U$2:$V$147,2,))</f>
        <v>Опасность утонуть в технологической емкости;</v>
      </c>
      <c r="H128" s="19" t="s">
        <v>848</v>
      </c>
      <c r="I128" s="19" t="str">
        <f>IF(F128="","",VLOOKUP(Q128,[29]списки!$O$2:$P$8,2))</f>
        <v xml:space="preserve">Возможный риск, необходимо уделить внимание </v>
      </c>
      <c r="J128" s="19" t="s">
        <v>849</v>
      </c>
      <c r="K128" s="20">
        <v>0.5</v>
      </c>
      <c r="L128" s="21">
        <v>0.2</v>
      </c>
      <c r="M128" s="20">
        <v>6</v>
      </c>
      <c r="N128" s="21">
        <v>6</v>
      </c>
      <c r="O128" s="20">
        <v>7</v>
      </c>
      <c r="P128" s="21">
        <v>7</v>
      </c>
      <c r="Q128" s="22">
        <v>21</v>
      </c>
      <c r="R128" s="23">
        <v>8.4000000000000021</v>
      </c>
    </row>
    <row r="129" spans="1:18" ht="189" x14ac:dyDescent="0.25">
      <c r="A129" s="16">
        <v>123</v>
      </c>
      <c r="B129" s="17" t="s">
        <v>1625</v>
      </c>
      <c r="C129" s="18" t="s">
        <v>1625</v>
      </c>
      <c r="E129" s="19" t="s">
        <v>352</v>
      </c>
      <c r="F129" s="19" t="s">
        <v>358</v>
      </c>
      <c r="G129" s="19" t="str">
        <f>IF(F129="","",VLOOKUP(F129,[29]списки!$U$2:$V$147,2,))</f>
        <v>Опасность падения с транспортного средства;</v>
      </c>
      <c r="H129" s="19" t="s">
        <v>359</v>
      </c>
      <c r="I129" s="19" t="str">
        <f>IF(F129="","",VLOOKUP(Q129,[29]списки!$O$2:$P$8,2))</f>
        <v xml:space="preserve">Возможный риск, необходимо уделить внимание </v>
      </c>
      <c r="J129" s="19" t="s">
        <v>360</v>
      </c>
      <c r="K129" s="20">
        <v>0.5</v>
      </c>
      <c r="L129" s="21">
        <v>0.2</v>
      </c>
      <c r="M129" s="20">
        <v>6</v>
      </c>
      <c r="N129" s="21">
        <v>6</v>
      </c>
      <c r="O129" s="20">
        <v>15</v>
      </c>
      <c r="P129" s="21">
        <v>15</v>
      </c>
      <c r="Q129" s="22">
        <v>45</v>
      </c>
      <c r="R129" s="23">
        <v>18.000000000000004</v>
      </c>
    </row>
    <row r="130" spans="1:18" ht="168" x14ac:dyDescent="0.25">
      <c r="A130" s="16">
        <v>124</v>
      </c>
      <c r="B130" s="17" t="s">
        <v>1625</v>
      </c>
      <c r="C130" s="18" t="s">
        <v>1625</v>
      </c>
      <c r="E130" s="19" t="s">
        <v>363</v>
      </c>
      <c r="F130" s="19" t="s">
        <v>364</v>
      </c>
      <c r="G130" s="19" t="str">
        <f>IF(F130="","",VLOOKUP(F130,[29]списки!$U$2:$V$147,2,))</f>
        <v>Опасность опрокидывания транспортного средства при нарушении способов установки и строповки грузов;</v>
      </c>
      <c r="H130" s="19" t="s">
        <v>365</v>
      </c>
      <c r="I130" s="19" t="str">
        <f>IF(F130="","",VLOOKUP(Q130,[29]списки!$O$2:$P$8,2))</f>
        <v xml:space="preserve">Возможный риск, необходимо уделить внимание </v>
      </c>
      <c r="J130" s="19" t="s">
        <v>366</v>
      </c>
      <c r="K130" s="20">
        <v>0.5</v>
      </c>
      <c r="L130" s="21">
        <v>0.2</v>
      </c>
      <c r="M130" s="20">
        <v>6</v>
      </c>
      <c r="N130" s="21">
        <v>6</v>
      </c>
      <c r="O130" s="20">
        <v>15</v>
      </c>
      <c r="P130" s="21">
        <v>15</v>
      </c>
      <c r="Q130" s="22">
        <v>45</v>
      </c>
      <c r="R130" s="23">
        <v>18.000000000000004</v>
      </c>
    </row>
    <row r="131" spans="1:18" ht="168" x14ac:dyDescent="0.25">
      <c r="A131" s="16">
        <v>125</v>
      </c>
      <c r="B131" s="17" t="s">
        <v>1652</v>
      </c>
      <c r="C131" s="18" t="s">
        <v>1652</v>
      </c>
      <c r="E131" s="19" t="s">
        <v>352</v>
      </c>
      <c r="F131" s="19" t="s">
        <v>371</v>
      </c>
      <c r="G131" s="19" t="str">
        <f>IF(F131="","",VLOOKUP(F131,[29]списки!$U$2:$V$147,2,))</f>
        <v>Опасность опрокидывания транспортного средства при проведении работ;</v>
      </c>
      <c r="H131" s="19" t="s">
        <v>372</v>
      </c>
      <c r="I131" s="19" t="str">
        <f>IF(F131="","",VLOOKUP(Q131,[29]списки!$O$2:$P$8,2))</f>
        <v xml:space="preserve">Возможный риск, необходимо уделить внимание </v>
      </c>
      <c r="J131" s="19" t="s">
        <v>366</v>
      </c>
      <c r="K131" s="20">
        <v>0.5</v>
      </c>
      <c r="L131" s="21">
        <v>0.2</v>
      </c>
      <c r="M131" s="20">
        <v>6</v>
      </c>
      <c r="N131" s="21">
        <v>6</v>
      </c>
      <c r="O131" s="20">
        <v>15</v>
      </c>
      <c r="P131" s="21">
        <v>15</v>
      </c>
      <c r="Q131" s="22">
        <v>45</v>
      </c>
      <c r="R131" s="23">
        <v>18.000000000000004</v>
      </c>
    </row>
    <row r="132" spans="1:18" ht="189" x14ac:dyDescent="0.25">
      <c r="A132" s="16">
        <v>126</v>
      </c>
      <c r="B132" s="17" t="s">
        <v>1653</v>
      </c>
      <c r="C132" s="18" t="s">
        <v>1653</v>
      </c>
      <c r="E132" s="19" t="s">
        <v>144</v>
      </c>
      <c r="F132" s="19" t="s">
        <v>145</v>
      </c>
      <c r="G132" s="19" t="str">
        <f>IF(F132="","",VLOOKUP(F132,[29]списки!$U$2:$V$147,2,))</f>
        <v>Опасность ожога от воздействия на незащищенные участки тела материалов, жидкостей или газов, имеющих высокую температуру;</v>
      </c>
      <c r="H132" s="19" t="s">
        <v>146</v>
      </c>
      <c r="I132" s="19" t="str">
        <f>IF(F132="","",VLOOKUP(Q132,[29]списки!$O$2:$P$8,2))</f>
        <v xml:space="preserve">Возможный риск, необходимо уделить внимание </v>
      </c>
      <c r="J132" s="19" t="s">
        <v>141</v>
      </c>
      <c r="K132" s="20">
        <v>1</v>
      </c>
      <c r="L132" s="21">
        <v>0.5</v>
      </c>
      <c r="M132" s="20">
        <v>6</v>
      </c>
      <c r="N132" s="21">
        <v>6</v>
      </c>
      <c r="O132" s="20">
        <v>7</v>
      </c>
      <c r="P132" s="21">
        <v>3</v>
      </c>
      <c r="Q132" s="22">
        <v>42</v>
      </c>
      <c r="R132" s="23">
        <v>9</v>
      </c>
    </row>
    <row r="133" spans="1:18" ht="273" x14ac:dyDescent="0.25">
      <c r="A133" s="16">
        <v>127</v>
      </c>
      <c r="B133" s="17" t="s">
        <v>1653</v>
      </c>
      <c r="C133" s="18" t="s">
        <v>1653</v>
      </c>
      <c r="E133" s="19" t="s">
        <v>532</v>
      </c>
      <c r="F133" s="19" t="s">
        <v>533</v>
      </c>
      <c r="G133" s="19" t="str">
        <f>IF(F133="","",VLOOKUP(F133,[29]списки!$U$2:$V$147,2,))</f>
        <v>Опасность укуса;</v>
      </c>
      <c r="H133" s="19" t="s">
        <v>534</v>
      </c>
      <c r="I133" s="19" t="str">
        <f>IF(F133="","",VLOOKUP(Q133,[29]списки!$O$2:$P$8,2))</f>
        <v>Серьезный риск, требуются меры по снижению степени риска в установленные сроки</v>
      </c>
      <c r="J133" s="19" t="s">
        <v>535</v>
      </c>
      <c r="K133" s="20">
        <v>3</v>
      </c>
      <c r="L133" s="21">
        <v>0.5</v>
      </c>
      <c r="M133" s="20">
        <v>6</v>
      </c>
      <c r="N133" s="21">
        <v>6</v>
      </c>
      <c r="O133" s="20">
        <v>7</v>
      </c>
      <c r="P133" s="21">
        <v>7</v>
      </c>
      <c r="Q133" s="22">
        <v>126</v>
      </c>
      <c r="R133" s="23">
        <v>21</v>
      </c>
    </row>
    <row r="134" spans="1:18" ht="168" x14ac:dyDescent="0.25">
      <c r="A134" s="16">
        <v>128</v>
      </c>
      <c r="B134" s="17" t="s">
        <v>1653</v>
      </c>
      <c r="C134" s="18" t="s">
        <v>1653</v>
      </c>
      <c r="E134" s="19" t="s">
        <v>532</v>
      </c>
      <c r="F134" s="19" t="s">
        <v>950</v>
      </c>
      <c r="G134" s="19" t="str">
        <f>IF(F134="","",VLOOKUP(F134,[29]списки!$U$2:$V$147,2,))</f>
        <v>Опасность заражения;</v>
      </c>
      <c r="H134" s="19" t="s">
        <v>951</v>
      </c>
      <c r="I134" s="19" t="str">
        <f>IF(F134="","",VLOOKUP(Q134,[29]списки!$O$2:$P$8,2))</f>
        <v xml:space="preserve">Возможный риск, необходимо уделить внимание </v>
      </c>
      <c r="J134" s="19" t="s">
        <v>952</v>
      </c>
      <c r="K134" s="20">
        <v>0.5</v>
      </c>
      <c r="L134" s="21">
        <v>0.2</v>
      </c>
      <c r="M134" s="20">
        <v>6</v>
      </c>
      <c r="N134" s="21">
        <v>6</v>
      </c>
      <c r="O134" s="20">
        <v>7</v>
      </c>
      <c r="P134" s="21">
        <v>7</v>
      </c>
      <c r="Q134" s="22">
        <v>21</v>
      </c>
      <c r="R134" s="23">
        <v>8.4000000000000021</v>
      </c>
    </row>
    <row r="135" spans="1:18" ht="357" x14ac:dyDescent="0.25">
      <c r="A135" s="16">
        <v>129</v>
      </c>
      <c r="B135" s="17" t="s">
        <v>1618</v>
      </c>
      <c r="C135" s="18" t="s">
        <v>1618</v>
      </c>
      <c r="E135" s="19" t="s">
        <v>826</v>
      </c>
      <c r="F135" s="19" t="s">
        <v>827</v>
      </c>
      <c r="G135" s="19" t="str">
        <f>IF(F135="","",VLOOKUP(F135,[29]списки!$U$2:$V$147,2,))</f>
        <v>Опасность, связанная с воздействием магнитного поля промышленной частоты;</v>
      </c>
      <c r="H135" s="19" t="s">
        <v>829</v>
      </c>
      <c r="I135" s="19" t="str">
        <f>IF(F135="","",VLOOKUP(Q135,[29]списки!$O$2:$P$8,2))</f>
        <v>Небольшой риск, меры не требуются</v>
      </c>
      <c r="J135" s="19" t="s">
        <v>243</v>
      </c>
      <c r="K135" s="20">
        <v>0.5</v>
      </c>
      <c r="L135" s="21">
        <v>0.5</v>
      </c>
      <c r="M135" s="20">
        <v>6</v>
      </c>
      <c r="N135" s="21">
        <v>6</v>
      </c>
      <c r="O135" s="20">
        <v>3</v>
      </c>
      <c r="P135" s="21">
        <v>3</v>
      </c>
      <c r="Q135" s="22">
        <v>9</v>
      </c>
      <c r="R135" s="23">
        <v>9</v>
      </c>
    </row>
    <row r="136" spans="1:18" ht="189" x14ac:dyDescent="0.25">
      <c r="A136" s="16">
        <v>130</v>
      </c>
      <c r="B136" s="17" t="s">
        <v>1654</v>
      </c>
      <c r="C136" s="18" t="s">
        <v>1654</v>
      </c>
      <c r="E136" s="19" t="s">
        <v>144</v>
      </c>
      <c r="F136" s="19" t="s">
        <v>145</v>
      </c>
      <c r="G136" s="19" t="str">
        <f>IF(F136="","",VLOOKUP(F136,[29]списки!$U$2:$V$147,2,))</f>
        <v>Опасность ожога от воздействия на незащищенные участки тела материалов, жидкостей или газов, имеющих высокую температуру;</v>
      </c>
      <c r="H136" s="19" t="s">
        <v>146</v>
      </c>
      <c r="I136" s="19" t="str">
        <f>IF(F136="","",VLOOKUP(Q136,[29]списки!$O$2:$P$8,2))</f>
        <v xml:space="preserve">Возможный риск, необходимо уделить внимание </v>
      </c>
      <c r="J136" s="19" t="s">
        <v>141</v>
      </c>
      <c r="K136" s="20">
        <v>1</v>
      </c>
      <c r="L136" s="21">
        <v>0.5</v>
      </c>
      <c r="M136" s="20">
        <v>6</v>
      </c>
      <c r="N136" s="21">
        <v>6</v>
      </c>
      <c r="O136" s="20">
        <v>7</v>
      </c>
      <c r="P136" s="21">
        <v>3</v>
      </c>
      <c r="Q136" s="22">
        <v>42</v>
      </c>
      <c r="R136" s="23">
        <v>9</v>
      </c>
    </row>
    <row r="137" spans="1:18" ht="252" x14ac:dyDescent="0.25">
      <c r="A137" s="16">
        <v>131</v>
      </c>
      <c r="B137" s="17" t="s">
        <v>1654</v>
      </c>
      <c r="C137" s="18" t="s">
        <v>1654</v>
      </c>
      <c r="E137" s="19" t="s">
        <v>455</v>
      </c>
      <c r="F137" s="19" t="s">
        <v>456</v>
      </c>
      <c r="G137" s="19" t="str">
        <f>IF(F137="","",VLOOKUP(F137,[29]списки!$U$2:$V$147,2,))</f>
        <v>Опасность теплового удара при длительном нахождении вблизи открытого пламени;</v>
      </c>
      <c r="H137" s="19" t="s">
        <v>457</v>
      </c>
      <c r="I137" s="19" t="str">
        <f>IF(F137="","",VLOOKUP(Q137,[29]списки!$O$2:$P$8,2))</f>
        <v xml:space="preserve">Возможный риск, необходимо уделить внимание </v>
      </c>
      <c r="J137" s="19" t="s">
        <v>458</v>
      </c>
      <c r="K137" s="20">
        <v>3</v>
      </c>
      <c r="L137" s="21">
        <v>1</v>
      </c>
      <c r="M137" s="20">
        <v>6</v>
      </c>
      <c r="N137" s="21">
        <v>6</v>
      </c>
      <c r="O137" s="20">
        <v>3</v>
      </c>
      <c r="P137" s="21">
        <v>3</v>
      </c>
      <c r="Q137" s="22">
        <v>54</v>
      </c>
      <c r="R137" s="23">
        <v>18</v>
      </c>
    </row>
    <row r="138" spans="1:18" ht="210" x14ac:dyDescent="0.25">
      <c r="A138" s="16">
        <v>132</v>
      </c>
      <c r="B138" s="17" t="s">
        <v>1654</v>
      </c>
      <c r="C138" s="18" t="s">
        <v>1654</v>
      </c>
      <c r="E138" s="19" t="s">
        <v>391</v>
      </c>
      <c r="F138" s="19" t="s">
        <v>392</v>
      </c>
      <c r="G138" s="19" t="str">
        <f>IF(F138="","",VLOOKUP(F138,[29]списки!$U$2:$V$147,2,))</f>
        <v xml:space="preserve"> Опасность, связанная с несоответствием средств индивидуальной защиты анатомическим особенностям человека;</v>
      </c>
      <c r="H138" s="19" t="s">
        <v>393</v>
      </c>
      <c r="I138" s="19" t="str">
        <f>IF(F138="","",VLOOKUP(Q138,[29]списки!$O$2:$P$8,2))</f>
        <v xml:space="preserve">Возможный риск, необходимо уделить внимание </v>
      </c>
      <c r="J138" s="19" t="s">
        <v>394</v>
      </c>
      <c r="K138" s="20">
        <v>1</v>
      </c>
      <c r="L138" s="21">
        <v>0.2</v>
      </c>
      <c r="M138" s="20">
        <v>6</v>
      </c>
      <c r="N138" s="21">
        <v>6</v>
      </c>
      <c r="O138" s="20">
        <v>7</v>
      </c>
      <c r="P138" s="21">
        <v>7</v>
      </c>
      <c r="Q138" s="22">
        <v>42</v>
      </c>
      <c r="R138" s="23">
        <v>8.4000000000000021</v>
      </c>
    </row>
    <row r="139" spans="1:18" ht="210" customHeight="1" x14ac:dyDescent="0.25">
      <c r="B139" s="17"/>
      <c r="G139" s="19" t="str">
        <f>IF(F139="","",VLOOKUP(F139,[29]списки!$U$2:$V$147,2,))</f>
        <v/>
      </c>
      <c r="I139" s="19" t="str">
        <f>IF(F139="","",VLOOKUP(Q139,[29]списки!$O$2:$P$8,2))</f>
        <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1048576">
    <cfRule type="expression" dxfId="855" priority="1">
      <formula>IF(ROW(Q1)&gt;6,Q1&gt;400)</formula>
    </cfRule>
    <cfRule type="expression" dxfId="854" priority="2">
      <formula>IF(ROW(Q1)&gt;6,Q1&gt;200)</formula>
    </cfRule>
    <cfRule type="expression" dxfId="853" priority="3">
      <formula>IF(ROW(Q1)&gt;6,Q1&gt;70)</formula>
    </cfRule>
    <cfRule type="expression" dxfId="852" priority="4">
      <formula>IF(ROW(Q1)&gt;6,Q1&gt;20)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70866141732283472" right="0" top="0.74803149606299213" bottom="0.74803149606299213" header="0.31496062992125984" footer="0.31496062992125984"/>
  <pageSetup paperSize="9" scale="32" orientation="landscape" r:id="rId1"/>
  <rowBreaks count="1" manualBreakCount="1">
    <brk id="58" max="17" man="1"/>
  </rowBreaks>
  <colBreaks count="1" manualBreakCount="1">
    <brk id="18"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5"/>
  <sheetViews>
    <sheetView view="pageBreakPreview" zoomScale="60" zoomScaleNormal="80" workbookViewId="0">
      <selection activeCell="B8" sqref="B8"/>
    </sheetView>
  </sheetViews>
  <sheetFormatPr defaultColWidth="9.140625" defaultRowHeight="21" x14ac:dyDescent="0.25"/>
  <cols>
    <col min="1" max="1" width="7.42578125" style="16" customWidth="1"/>
    <col min="2" max="2" width="237.140625" style="18" customWidth="1"/>
    <col min="3" max="3" width="77.5703125" style="18" hidden="1" customWidth="1"/>
    <col min="4" max="4" width="12.7109375" style="18" hidden="1" customWidth="1"/>
    <col min="5" max="5" width="20.85546875" style="19" customWidth="1"/>
    <col min="6" max="6" width="11.5703125" style="19" customWidth="1"/>
    <col min="7" max="7" width="39.85546875" style="19" customWidth="1"/>
    <col min="8" max="8" width="33.28515625" style="19" customWidth="1"/>
    <col min="9" max="9" width="32.140625" style="19" customWidth="1"/>
    <col min="10" max="10" width="31"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409.5" x14ac:dyDescent="0.25">
      <c r="A7" s="16">
        <v>1</v>
      </c>
      <c r="B7" s="17" t="s">
        <v>1655</v>
      </c>
      <c r="C7" s="18" t="s">
        <v>1656</v>
      </c>
      <c r="D7" s="28"/>
      <c r="E7" s="19" t="s">
        <v>19</v>
      </c>
      <c r="F7" s="19" t="s">
        <v>20</v>
      </c>
      <c r="G7" s="19" t="s">
        <v>594</v>
      </c>
      <c r="H7" s="19" t="s">
        <v>21</v>
      </c>
      <c r="I7" s="19" t="s">
        <v>595</v>
      </c>
      <c r="J7" s="19" t="s">
        <v>397</v>
      </c>
      <c r="K7" s="20">
        <v>1</v>
      </c>
      <c r="L7" s="21">
        <v>1</v>
      </c>
      <c r="M7" s="20">
        <v>6</v>
      </c>
      <c r="N7" s="21">
        <v>6</v>
      </c>
      <c r="O7" s="20">
        <v>3</v>
      </c>
      <c r="P7" s="21">
        <v>3</v>
      </c>
      <c r="Q7" s="22">
        <v>18</v>
      </c>
      <c r="R7" s="23">
        <v>18</v>
      </c>
    </row>
    <row r="8" spans="1:20" ht="409.5" x14ac:dyDescent="0.25">
      <c r="A8" s="16">
        <v>2</v>
      </c>
      <c r="B8" s="17" t="s">
        <v>1655</v>
      </c>
      <c r="C8" s="18" t="s">
        <v>1656</v>
      </c>
      <c r="D8" s="28"/>
      <c r="E8" s="19" t="s">
        <v>75</v>
      </c>
      <c r="F8" s="19" t="s">
        <v>76</v>
      </c>
      <c r="G8" s="19" t="s">
        <v>630</v>
      </c>
      <c r="H8" s="19" t="s">
        <v>77</v>
      </c>
      <c r="I8" s="19" t="s">
        <v>599</v>
      </c>
      <c r="J8" s="19" t="s">
        <v>78</v>
      </c>
      <c r="K8" s="20">
        <v>0.5</v>
      </c>
      <c r="L8" s="21">
        <v>0.2</v>
      </c>
      <c r="M8" s="20">
        <v>6</v>
      </c>
      <c r="N8" s="21">
        <v>6</v>
      </c>
      <c r="O8" s="20">
        <v>15</v>
      </c>
      <c r="P8" s="21">
        <v>15</v>
      </c>
      <c r="Q8" s="22">
        <v>45</v>
      </c>
      <c r="R8" s="23">
        <v>18.000000000000004</v>
      </c>
    </row>
    <row r="9" spans="1:20" ht="409.5" x14ac:dyDescent="0.25">
      <c r="A9" s="16">
        <v>3</v>
      </c>
      <c r="B9" s="17" t="s">
        <v>1655</v>
      </c>
      <c r="C9" s="18" t="s">
        <v>1656</v>
      </c>
      <c r="D9" s="28"/>
      <c r="E9" s="19" t="s">
        <v>81</v>
      </c>
      <c r="F9" s="19" t="s">
        <v>82</v>
      </c>
      <c r="G9" s="19" t="s">
        <v>633</v>
      </c>
      <c r="H9" s="19" t="s">
        <v>83</v>
      </c>
      <c r="I9" s="19" t="s">
        <v>599</v>
      </c>
      <c r="J9" s="19" t="s">
        <v>78</v>
      </c>
      <c r="K9" s="20">
        <v>0.2</v>
      </c>
      <c r="L9" s="21">
        <v>0.1</v>
      </c>
      <c r="M9" s="20">
        <v>6</v>
      </c>
      <c r="N9" s="21">
        <v>6</v>
      </c>
      <c r="O9" s="20">
        <v>40</v>
      </c>
      <c r="P9" s="21">
        <v>40</v>
      </c>
      <c r="Q9" s="22">
        <v>48.000000000000007</v>
      </c>
      <c r="R9" s="23">
        <v>24.000000000000004</v>
      </c>
    </row>
    <row r="10" spans="1:20" ht="409.5" x14ac:dyDescent="0.25">
      <c r="A10" s="16">
        <v>4</v>
      </c>
      <c r="B10" s="17" t="s">
        <v>1655</v>
      </c>
      <c r="C10" s="18" t="s">
        <v>1656</v>
      </c>
      <c r="D10" s="28"/>
      <c r="E10" s="19" t="s">
        <v>121</v>
      </c>
      <c r="F10" s="19" t="s">
        <v>122</v>
      </c>
      <c r="G10" s="19" t="s">
        <v>648</v>
      </c>
      <c r="H10" s="19" t="s">
        <v>123</v>
      </c>
      <c r="I10" s="19" t="s">
        <v>599</v>
      </c>
      <c r="J10" s="19" t="s">
        <v>124</v>
      </c>
      <c r="K10" s="20">
        <v>1</v>
      </c>
      <c r="L10" s="21">
        <v>0.5</v>
      </c>
      <c r="M10" s="20">
        <v>6</v>
      </c>
      <c r="N10" s="21">
        <v>6</v>
      </c>
      <c r="O10" s="20">
        <v>7</v>
      </c>
      <c r="P10" s="21">
        <v>7</v>
      </c>
      <c r="Q10" s="22">
        <v>42</v>
      </c>
      <c r="R10" s="23">
        <v>21</v>
      </c>
    </row>
    <row r="11" spans="1:20" ht="409.5" x14ac:dyDescent="0.25">
      <c r="A11" s="16">
        <v>5</v>
      </c>
      <c r="B11" s="17" t="s">
        <v>1655</v>
      </c>
      <c r="C11" s="18" t="s">
        <v>1656</v>
      </c>
      <c r="D11" s="28"/>
      <c r="E11" s="19" t="s">
        <v>133</v>
      </c>
      <c r="F11" s="19" t="s">
        <v>134</v>
      </c>
      <c r="G11" s="19" t="s">
        <v>652</v>
      </c>
      <c r="H11" s="19" t="s">
        <v>135</v>
      </c>
      <c r="I11" s="19" t="s">
        <v>599</v>
      </c>
      <c r="J11" s="19" t="s">
        <v>130</v>
      </c>
      <c r="K11" s="20">
        <v>0.5</v>
      </c>
      <c r="L11" s="21">
        <v>0.2</v>
      </c>
      <c r="M11" s="20">
        <v>3</v>
      </c>
      <c r="N11" s="21">
        <v>3</v>
      </c>
      <c r="O11" s="20">
        <v>15</v>
      </c>
      <c r="P11" s="21">
        <v>15</v>
      </c>
      <c r="Q11" s="22">
        <v>22.5</v>
      </c>
      <c r="R11" s="23">
        <v>9.0000000000000018</v>
      </c>
    </row>
    <row r="12" spans="1:20" ht="409.5" x14ac:dyDescent="0.25">
      <c r="A12" s="16">
        <v>6</v>
      </c>
      <c r="B12" s="17" t="s">
        <v>1655</v>
      </c>
      <c r="C12" s="18" t="s">
        <v>1656</v>
      </c>
      <c r="D12" s="28"/>
      <c r="E12" s="19" t="s">
        <v>171</v>
      </c>
      <c r="F12" s="19" t="s">
        <v>172</v>
      </c>
      <c r="G12" s="19" t="s">
        <v>653</v>
      </c>
      <c r="H12" s="19" t="s">
        <v>173</v>
      </c>
      <c r="I12" s="19" t="s">
        <v>599</v>
      </c>
      <c r="J12" s="19" t="s">
        <v>654</v>
      </c>
      <c r="K12" s="20">
        <v>3</v>
      </c>
      <c r="L12" s="21">
        <v>0.5</v>
      </c>
      <c r="M12" s="20">
        <v>3</v>
      </c>
      <c r="N12" s="21">
        <v>3</v>
      </c>
      <c r="O12" s="20">
        <v>3</v>
      </c>
      <c r="P12" s="21">
        <v>3</v>
      </c>
      <c r="Q12" s="22">
        <v>27</v>
      </c>
      <c r="R12" s="23">
        <v>4.5</v>
      </c>
    </row>
    <row r="13" spans="1:20" ht="409.5" x14ac:dyDescent="0.25">
      <c r="A13" s="16">
        <v>7</v>
      </c>
      <c r="B13" s="17" t="s">
        <v>1655</v>
      </c>
      <c r="C13" s="18" t="s">
        <v>1656</v>
      </c>
      <c r="D13" s="28"/>
      <c r="E13" s="19" t="s">
        <v>655</v>
      </c>
      <c r="F13" s="19" t="s">
        <v>178</v>
      </c>
      <c r="G13" s="19" t="s">
        <v>656</v>
      </c>
      <c r="H13" s="19" t="s">
        <v>179</v>
      </c>
      <c r="I13" s="19" t="s">
        <v>599</v>
      </c>
      <c r="J13" s="19" t="s">
        <v>180</v>
      </c>
      <c r="K13" s="20">
        <v>3</v>
      </c>
      <c r="L13" s="21">
        <v>1</v>
      </c>
      <c r="M13" s="20">
        <v>3</v>
      </c>
      <c r="N13" s="21">
        <v>3</v>
      </c>
      <c r="O13" s="20">
        <v>3</v>
      </c>
      <c r="P13" s="21">
        <v>3</v>
      </c>
      <c r="Q13" s="22">
        <v>27</v>
      </c>
      <c r="R13" s="23">
        <v>9</v>
      </c>
    </row>
    <row r="14" spans="1:20" ht="409.5" x14ac:dyDescent="0.25">
      <c r="A14" s="16">
        <v>8</v>
      </c>
      <c r="B14" s="17" t="s">
        <v>1655</v>
      </c>
      <c r="C14" s="18" t="s">
        <v>1656</v>
      </c>
      <c r="D14" s="28"/>
      <c r="E14" s="19" t="s">
        <v>181</v>
      </c>
      <c r="F14" s="19" t="s">
        <v>182</v>
      </c>
      <c r="G14" s="19" t="s">
        <v>714</v>
      </c>
      <c r="H14" s="19" t="s">
        <v>183</v>
      </c>
      <c r="I14" s="19" t="s">
        <v>595</v>
      </c>
      <c r="J14" s="19" t="s">
        <v>184</v>
      </c>
      <c r="K14" s="20">
        <v>3</v>
      </c>
      <c r="L14" s="21">
        <v>3</v>
      </c>
      <c r="M14" s="20">
        <v>6</v>
      </c>
      <c r="N14" s="21">
        <v>6</v>
      </c>
      <c r="O14" s="20">
        <v>1</v>
      </c>
      <c r="P14" s="21">
        <v>1</v>
      </c>
      <c r="Q14" s="22">
        <v>18</v>
      </c>
      <c r="R14" s="23">
        <v>18</v>
      </c>
    </row>
    <row r="15" spans="1:20" ht="409.5" x14ac:dyDescent="0.25">
      <c r="A15" s="16">
        <v>9</v>
      </c>
      <c r="B15" s="17" t="s">
        <v>1655</v>
      </c>
      <c r="C15" s="18" t="s">
        <v>1656</v>
      </c>
      <c r="D15" s="28"/>
      <c r="E15" s="19" t="s">
        <v>464</v>
      </c>
      <c r="F15" s="19" t="s">
        <v>465</v>
      </c>
      <c r="G15" s="19" t="s">
        <v>717</v>
      </c>
      <c r="H15" s="19" t="s">
        <v>466</v>
      </c>
      <c r="I15" s="19" t="s">
        <v>599</v>
      </c>
      <c r="J15" s="19" t="s">
        <v>467</v>
      </c>
      <c r="K15" s="20">
        <v>1</v>
      </c>
      <c r="L15" s="21">
        <v>0.5</v>
      </c>
      <c r="M15" s="20">
        <v>3</v>
      </c>
      <c r="N15" s="21">
        <v>3</v>
      </c>
      <c r="O15" s="20">
        <v>15</v>
      </c>
      <c r="P15" s="21">
        <v>15</v>
      </c>
      <c r="Q15" s="22">
        <v>45</v>
      </c>
      <c r="R15" s="23">
        <v>22.5</v>
      </c>
    </row>
    <row r="16" spans="1:20" ht="409.5" x14ac:dyDescent="0.25">
      <c r="A16" s="16">
        <v>10</v>
      </c>
      <c r="B16" s="17" t="s">
        <v>1655</v>
      </c>
      <c r="C16" s="18" t="s">
        <v>1656</v>
      </c>
      <c r="D16" s="28"/>
      <c r="E16" s="19" t="s">
        <v>194</v>
      </c>
      <c r="F16" s="19" t="s">
        <v>195</v>
      </c>
      <c r="G16" s="19" t="s">
        <v>733</v>
      </c>
      <c r="H16" s="19" t="s">
        <v>196</v>
      </c>
      <c r="I16" s="19" t="s">
        <v>658</v>
      </c>
      <c r="J16" s="19" t="s">
        <v>197</v>
      </c>
      <c r="K16" s="20">
        <v>3</v>
      </c>
      <c r="L16" s="21">
        <v>0.5</v>
      </c>
      <c r="M16" s="20">
        <v>6</v>
      </c>
      <c r="N16" s="21">
        <v>6</v>
      </c>
      <c r="O16" s="20">
        <v>7</v>
      </c>
      <c r="P16" s="21">
        <v>3</v>
      </c>
      <c r="Q16" s="22">
        <v>126</v>
      </c>
      <c r="R16" s="23">
        <v>9</v>
      </c>
    </row>
    <row r="17" spans="1:18" ht="409.5" x14ac:dyDescent="0.25">
      <c r="A17" s="16">
        <v>11</v>
      </c>
      <c r="B17" s="17" t="s">
        <v>1655</v>
      </c>
      <c r="C17" s="18" t="s">
        <v>1656</v>
      </c>
      <c r="D17" s="28"/>
      <c r="E17" s="19" t="s">
        <v>267</v>
      </c>
      <c r="F17" s="19" t="s">
        <v>268</v>
      </c>
      <c r="G17" s="19" t="s">
        <v>796</v>
      </c>
      <c r="H17" s="19" t="s">
        <v>269</v>
      </c>
      <c r="I17" s="19" t="s">
        <v>599</v>
      </c>
      <c r="J17" s="19" t="s">
        <v>270</v>
      </c>
      <c r="K17" s="20">
        <v>1</v>
      </c>
      <c r="L17" s="21">
        <v>0.5</v>
      </c>
      <c r="M17" s="20">
        <v>6</v>
      </c>
      <c r="N17" s="21">
        <v>6</v>
      </c>
      <c r="O17" s="20">
        <v>7</v>
      </c>
      <c r="P17" s="21">
        <v>7</v>
      </c>
      <c r="Q17" s="22">
        <v>42</v>
      </c>
      <c r="R17" s="23">
        <v>21</v>
      </c>
    </row>
    <row r="18" spans="1:18" ht="409.5" x14ac:dyDescent="0.25">
      <c r="A18" s="16">
        <v>12</v>
      </c>
      <c r="B18" s="17" t="s">
        <v>1655</v>
      </c>
      <c r="C18" s="18" t="s">
        <v>1656</v>
      </c>
      <c r="D18" s="28"/>
      <c r="E18" s="19" t="s">
        <v>532</v>
      </c>
      <c r="F18" s="19" t="s">
        <v>533</v>
      </c>
      <c r="G18" s="19" t="s">
        <v>657</v>
      </c>
      <c r="H18" s="19" t="s">
        <v>534</v>
      </c>
      <c r="I18" s="19" t="s">
        <v>658</v>
      </c>
      <c r="J18" s="19" t="s">
        <v>535</v>
      </c>
      <c r="K18" s="20">
        <v>3</v>
      </c>
      <c r="L18" s="21">
        <v>0.5</v>
      </c>
      <c r="M18" s="20">
        <v>6</v>
      </c>
      <c r="N18" s="21">
        <v>6</v>
      </c>
      <c r="O18" s="20">
        <v>7</v>
      </c>
      <c r="P18" s="21">
        <v>7</v>
      </c>
      <c r="Q18" s="22">
        <v>126</v>
      </c>
      <c r="R18" s="23">
        <v>21</v>
      </c>
    </row>
    <row r="19" spans="1:18" ht="409.5" x14ac:dyDescent="0.25">
      <c r="A19" s="16">
        <v>13</v>
      </c>
      <c r="B19" s="17" t="s">
        <v>1655</v>
      </c>
      <c r="C19" s="18" t="s">
        <v>1656</v>
      </c>
      <c r="D19" s="28"/>
      <c r="E19" s="19" t="s">
        <v>845</v>
      </c>
      <c r="F19" s="19" t="s">
        <v>846</v>
      </c>
      <c r="G19" s="19" t="s">
        <v>847</v>
      </c>
      <c r="H19" s="19" t="s">
        <v>848</v>
      </c>
      <c r="I19" s="19" t="s">
        <v>599</v>
      </c>
      <c r="J19" s="19" t="s">
        <v>849</v>
      </c>
      <c r="K19" s="20">
        <v>0.5</v>
      </c>
      <c r="L19" s="21">
        <v>0.2</v>
      </c>
      <c r="M19" s="20">
        <v>6</v>
      </c>
      <c r="N19" s="21">
        <v>6</v>
      </c>
      <c r="O19" s="20">
        <v>7</v>
      </c>
      <c r="P19" s="21">
        <v>7</v>
      </c>
      <c r="Q19" s="22">
        <v>21</v>
      </c>
      <c r="R19" s="23">
        <v>8.4000000000000021</v>
      </c>
    </row>
    <row r="20" spans="1:18" ht="409.5" x14ac:dyDescent="0.25">
      <c r="A20" s="16">
        <v>14</v>
      </c>
      <c r="B20" s="17" t="s">
        <v>1655</v>
      </c>
      <c r="C20" s="18" t="s">
        <v>1656</v>
      </c>
      <c r="D20" s="28"/>
      <c r="E20" s="19" t="s">
        <v>309</v>
      </c>
      <c r="F20" s="19" t="s">
        <v>310</v>
      </c>
      <c r="G20" s="19" t="s">
        <v>659</v>
      </c>
      <c r="H20" s="19" t="s">
        <v>311</v>
      </c>
      <c r="I20" s="19" t="s">
        <v>599</v>
      </c>
      <c r="J20" s="19" t="s">
        <v>312</v>
      </c>
      <c r="K20" s="20">
        <v>1</v>
      </c>
      <c r="L20" s="21">
        <v>0.5</v>
      </c>
      <c r="M20" s="20">
        <v>6</v>
      </c>
      <c r="N20" s="21">
        <v>6</v>
      </c>
      <c r="O20" s="20">
        <v>7</v>
      </c>
      <c r="P20" s="21">
        <v>7</v>
      </c>
      <c r="Q20" s="22">
        <v>42</v>
      </c>
      <c r="R20" s="23">
        <v>21</v>
      </c>
    </row>
    <row r="21" spans="1:18" ht="409.5" x14ac:dyDescent="0.25">
      <c r="A21" s="16">
        <v>15</v>
      </c>
      <c r="B21" s="17" t="s">
        <v>1655</v>
      </c>
      <c r="C21" s="18" t="s">
        <v>1656</v>
      </c>
      <c r="D21" s="28"/>
      <c r="E21" s="19" t="s">
        <v>333</v>
      </c>
      <c r="F21" s="19" t="s">
        <v>334</v>
      </c>
      <c r="G21" s="19" t="s">
        <v>660</v>
      </c>
      <c r="H21" s="19" t="s">
        <v>335</v>
      </c>
      <c r="I21" s="19" t="s">
        <v>661</v>
      </c>
      <c r="J21" s="19" t="s">
        <v>336</v>
      </c>
      <c r="K21" s="20">
        <v>3</v>
      </c>
      <c r="L21" s="21">
        <v>0.5</v>
      </c>
      <c r="M21" s="20">
        <v>6</v>
      </c>
      <c r="N21" s="21">
        <v>6</v>
      </c>
      <c r="O21" s="20">
        <v>15</v>
      </c>
      <c r="P21" s="21">
        <v>15</v>
      </c>
      <c r="Q21" s="22">
        <v>270</v>
      </c>
      <c r="R21" s="23">
        <v>45</v>
      </c>
    </row>
    <row r="22" spans="1:18" ht="409.5" x14ac:dyDescent="0.25">
      <c r="A22" s="16">
        <v>16</v>
      </c>
      <c r="B22" s="17" t="s">
        <v>1655</v>
      </c>
      <c r="C22" s="18" t="s">
        <v>1656</v>
      </c>
      <c r="D22" s="28"/>
      <c r="E22" s="19" t="s">
        <v>662</v>
      </c>
      <c r="F22" s="19" t="s">
        <v>663</v>
      </c>
      <c r="G22" s="19" t="s">
        <v>664</v>
      </c>
      <c r="H22" s="19" t="s">
        <v>665</v>
      </c>
      <c r="I22" s="19" t="s">
        <v>599</v>
      </c>
      <c r="J22" s="19" t="s">
        <v>666</v>
      </c>
      <c r="K22" s="20">
        <v>0.5</v>
      </c>
      <c r="L22" s="21">
        <v>0.2</v>
      </c>
      <c r="M22" s="20">
        <v>6</v>
      </c>
      <c r="N22" s="21">
        <v>6</v>
      </c>
      <c r="O22" s="20">
        <v>7</v>
      </c>
      <c r="P22" s="21">
        <v>7</v>
      </c>
      <c r="Q22" s="22">
        <v>21</v>
      </c>
      <c r="R22" s="23">
        <v>8.4000000000000021</v>
      </c>
    </row>
    <row r="23" spans="1:18" ht="409.5" x14ac:dyDescent="0.25">
      <c r="A23" s="16">
        <v>17</v>
      </c>
      <c r="B23" s="17" t="s">
        <v>1655</v>
      </c>
      <c r="C23" s="18" t="s">
        <v>1656</v>
      </c>
      <c r="D23" s="28"/>
      <c r="E23" s="19" t="s">
        <v>346</v>
      </c>
      <c r="F23" s="19" t="s">
        <v>347</v>
      </c>
      <c r="G23" s="19" t="s">
        <v>667</v>
      </c>
      <c r="H23" s="19" t="s">
        <v>348</v>
      </c>
      <c r="I23" s="19" t="s">
        <v>658</v>
      </c>
      <c r="J23" s="19" t="s">
        <v>349</v>
      </c>
      <c r="K23" s="20">
        <v>0.5</v>
      </c>
      <c r="L23" s="21">
        <v>0.1</v>
      </c>
      <c r="M23" s="20">
        <v>6</v>
      </c>
      <c r="N23" s="21">
        <v>6</v>
      </c>
      <c r="O23" s="20">
        <v>40</v>
      </c>
      <c r="P23" s="21">
        <v>40</v>
      </c>
      <c r="Q23" s="22">
        <v>120</v>
      </c>
      <c r="R23" s="23">
        <v>24.000000000000004</v>
      </c>
    </row>
    <row r="24" spans="1:18" ht="409.5" x14ac:dyDescent="0.25">
      <c r="A24" s="16">
        <v>18</v>
      </c>
      <c r="B24" s="17" t="s">
        <v>1655</v>
      </c>
      <c r="C24" s="18" t="s">
        <v>1656</v>
      </c>
      <c r="D24" s="28"/>
      <c r="E24" s="19" t="s">
        <v>352</v>
      </c>
      <c r="F24" s="19" t="s">
        <v>353</v>
      </c>
      <c r="G24" s="19" t="s">
        <v>668</v>
      </c>
      <c r="H24" s="19" t="s">
        <v>354</v>
      </c>
      <c r="I24" s="19" t="s">
        <v>658</v>
      </c>
      <c r="J24" s="19" t="s">
        <v>355</v>
      </c>
      <c r="K24" s="20">
        <v>1</v>
      </c>
      <c r="L24" s="21">
        <v>0.2</v>
      </c>
      <c r="M24" s="20">
        <v>6</v>
      </c>
      <c r="N24" s="21">
        <v>6</v>
      </c>
      <c r="O24" s="20">
        <v>15</v>
      </c>
      <c r="P24" s="21">
        <v>15</v>
      </c>
      <c r="Q24" s="22">
        <v>90</v>
      </c>
      <c r="R24" s="23">
        <v>18.000000000000004</v>
      </c>
    </row>
    <row r="25" spans="1:18" ht="409.5" x14ac:dyDescent="0.25">
      <c r="A25" s="16">
        <v>19</v>
      </c>
      <c r="B25" s="17" t="s">
        <v>1655</v>
      </c>
      <c r="C25" s="18" t="s">
        <v>1656</v>
      </c>
      <c r="D25" s="28"/>
      <c r="E25" s="19" t="s">
        <v>352</v>
      </c>
      <c r="F25" s="19" t="s">
        <v>358</v>
      </c>
      <c r="G25" s="19" t="s">
        <v>669</v>
      </c>
      <c r="H25" s="19" t="s">
        <v>359</v>
      </c>
      <c r="I25" s="19" t="s">
        <v>599</v>
      </c>
      <c r="J25" s="19" t="s">
        <v>360</v>
      </c>
      <c r="K25" s="20">
        <v>0.5</v>
      </c>
      <c r="L25" s="21">
        <v>0.2</v>
      </c>
      <c r="M25" s="20">
        <v>6</v>
      </c>
      <c r="N25" s="21">
        <v>6</v>
      </c>
      <c r="O25" s="20">
        <v>15</v>
      </c>
      <c r="P25" s="21">
        <v>15</v>
      </c>
      <c r="Q25" s="22">
        <v>45</v>
      </c>
      <c r="R25" s="23">
        <v>18.000000000000004</v>
      </c>
    </row>
    <row r="26" spans="1:18" ht="409.5" x14ac:dyDescent="0.25">
      <c r="A26" s="16">
        <v>20</v>
      </c>
      <c r="B26" s="17" t="s">
        <v>1655</v>
      </c>
      <c r="C26" s="18" t="s">
        <v>1656</v>
      </c>
      <c r="D26" s="28"/>
      <c r="E26" s="19" t="s">
        <v>352</v>
      </c>
      <c r="F26" s="19" t="s">
        <v>569</v>
      </c>
      <c r="G26" s="19" t="s">
        <v>670</v>
      </c>
      <c r="H26" s="19" t="s">
        <v>570</v>
      </c>
      <c r="I26" s="19" t="s">
        <v>658</v>
      </c>
      <c r="J26" s="19" t="s">
        <v>355</v>
      </c>
      <c r="K26" s="20">
        <v>1</v>
      </c>
      <c r="L26" s="21">
        <v>0.2</v>
      </c>
      <c r="M26" s="20">
        <v>6</v>
      </c>
      <c r="N26" s="21">
        <v>6</v>
      </c>
      <c r="O26" s="20">
        <v>15</v>
      </c>
      <c r="P26" s="21">
        <v>15</v>
      </c>
      <c r="Q26" s="22">
        <v>90</v>
      </c>
      <c r="R26" s="23">
        <v>18.000000000000004</v>
      </c>
    </row>
    <row r="27" spans="1:18" ht="409.5" x14ac:dyDescent="0.25">
      <c r="A27" s="16">
        <v>21</v>
      </c>
      <c r="B27" s="17" t="s">
        <v>1655</v>
      </c>
      <c r="C27" s="18" t="s">
        <v>1656</v>
      </c>
      <c r="D27" s="28"/>
      <c r="E27" s="19" t="s">
        <v>363</v>
      </c>
      <c r="F27" s="19" t="s">
        <v>364</v>
      </c>
      <c r="G27" s="19" t="s">
        <v>671</v>
      </c>
      <c r="H27" s="19" t="s">
        <v>365</v>
      </c>
      <c r="I27" s="19" t="s">
        <v>599</v>
      </c>
      <c r="J27" s="19" t="s">
        <v>366</v>
      </c>
      <c r="K27" s="20">
        <v>0.5</v>
      </c>
      <c r="L27" s="21">
        <v>0.2</v>
      </c>
      <c r="M27" s="20">
        <v>6</v>
      </c>
      <c r="N27" s="21">
        <v>6</v>
      </c>
      <c r="O27" s="20">
        <v>15</v>
      </c>
      <c r="P27" s="21">
        <v>15</v>
      </c>
      <c r="Q27" s="22">
        <v>45</v>
      </c>
      <c r="R27" s="23">
        <v>18.000000000000004</v>
      </c>
    </row>
    <row r="28" spans="1:18" ht="409.5" x14ac:dyDescent="0.25">
      <c r="A28" s="16">
        <v>22</v>
      </c>
      <c r="B28" s="17" t="s">
        <v>1655</v>
      </c>
      <c r="C28" s="18" t="s">
        <v>1656</v>
      </c>
      <c r="D28" s="28"/>
      <c r="E28" s="19" t="s">
        <v>367</v>
      </c>
      <c r="F28" s="19" t="s">
        <v>368</v>
      </c>
      <c r="G28" s="19" t="s">
        <v>672</v>
      </c>
      <c r="H28" s="19" t="s">
        <v>369</v>
      </c>
      <c r="I28" s="19" t="s">
        <v>658</v>
      </c>
      <c r="J28" s="19" t="s">
        <v>370</v>
      </c>
      <c r="K28" s="20">
        <v>1</v>
      </c>
      <c r="L28" s="21">
        <v>0.2</v>
      </c>
      <c r="M28" s="20">
        <v>6</v>
      </c>
      <c r="N28" s="21">
        <v>6</v>
      </c>
      <c r="O28" s="20">
        <v>15</v>
      </c>
      <c r="P28" s="21">
        <v>15</v>
      </c>
      <c r="Q28" s="22">
        <v>90</v>
      </c>
      <c r="R28" s="23">
        <v>18.000000000000004</v>
      </c>
    </row>
    <row r="29" spans="1:18" ht="409.5" x14ac:dyDescent="0.25">
      <c r="A29" s="16">
        <v>23</v>
      </c>
      <c r="B29" s="17" t="s">
        <v>1655</v>
      </c>
      <c r="C29" s="18" t="s">
        <v>1656</v>
      </c>
      <c r="D29" s="28"/>
      <c r="E29" s="19" t="s">
        <v>352</v>
      </c>
      <c r="F29" s="19" t="s">
        <v>575</v>
      </c>
      <c r="G29" s="19" t="s">
        <v>673</v>
      </c>
      <c r="H29" s="19" t="s">
        <v>576</v>
      </c>
      <c r="I29" s="19" t="s">
        <v>658</v>
      </c>
      <c r="J29" s="19" t="s">
        <v>355</v>
      </c>
      <c r="K29" s="20">
        <v>1</v>
      </c>
      <c r="L29" s="21">
        <v>0.2</v>
      </c>
      <c r="M29" s="20">
        <v>6</v>
      </c>
      <c r="N29" s="21">
        <v>6</v>
      </c>
      <c r="O29" s="20">
        <v>15</v>
      </c>
      <c r="P29" s="21">
        <v>15</v>
      </c>
      <c r="Q29" s="22">
        <v>90</v>
      </c>
      <c r="R29" s="23">
        <v>18.000000000000004</v>
      </c>
    </row>
    <row r="30" spans="1:18" ht="409.5" x14ac:dyDescent="0.25">
      <c r="A30" s="16">
        <v>24</v>
      </c>
      <c r="B30" s="17" t="s">
        <v>1655</v>
      </c>
      <c r="C30" s="18" t="s">
        <v>1656</v>
      </c>
      <c r="D30" s="28"/>
      <c r="E30" s="19" t="s">
        <v>352</v>
      </c>
      <c r="F30" s="19" t="s">
        <v>371</v>
      </c>
      <c r="G30" s="19" t="s">
        <v>674</v>
      </c>
      <c r="H30" s="19" t="s">
        <v>372</v>
      </c>
      <c r="I30" s="19" t="s">
        <v>599</v>
      </c>
      <c r="J30" s="19" t="s">
        <v>366</v>
      </c>
      <c r="K30" s="20">
        <v>0.5</v>
      </c>
      <c r="L30" s="21">
        <v>0.2</v>
      </c>
      <c r="M30" s="20">
        <v>6</v>
      </c>
      <c r="N30" s="21">
        <v>6</v>
      </c>
      <c r="O30" s="20">
        <v>15</v>
      </c>
      <c r="P30" s="21">
        <v>15</v>
      </c>
      <c r="Q30" s="22">
        <v>45</v>
      </c>
      <c r="R30" s="23">
        <v>18.000000000000004</v>
      </c>
    </row>
    <row r="31" spans="1:18" ht="409.5" x14ac:dyDescent="0.25">
      <c r="A31" s="16">
        <v>25</v>
      </c>
      <c r="B31" s="17" t="s">
        <v>1655</v>
      </c>
      <c r="C31" s="18" t="s">
        <v>1656</v>
      </c>
      <c r="D31" s="28"/>
      <c r="E31" s="19" t="s">
        <v>582</v>
      </c>
      <c r="F31" s="19" t="s">
        <v>583</v>
      </c>
      <c r="G31" s="19" t="s">
        <v>675</v>
      </c>
      <c r="H31" s="19" t="s">
        <v>584</v>
      </c>
      <c r="I31" s="19" t="s">
        <v>595</v>
      </c>
      <c r="J31" s="19" t="s">
        <v>184</v>
      </c>
      <c r="K31" s="20">
        <v>0.2</v>
      </c>
      <c r="L31" s="21">
        <v>0.2</v>
      </c>
      <c r="M31" s="20">
        <v>6</v>
      </c>
      <c r="N31" s="21">
        <v>6</v>
      </c>
      <c r="O31" s="20">
        <v>7</v>
      </c>
      <c r="P31" s="21">
        <v>7</v>
      </c>
      <c r="Q31" s="22">
        <v>8.4000000000000021</v>
      </c>
      <c r="R31" s="23">
        <v>8.4000000000000021</v>
      </c>
    </row>
    <row r="32" spans="1:18" ht="409.5" x14ac:dyDescent="0.25">
      <c r="A32" s="16">
        <v>26</v>
      </c>
      <c r="B32" s="17" t="s">
        <v>1655</v>
      </c>
      <c r="C32" s="18" t="s">
        <v>1656</v>
      </c>
      <c r="D32" s="28"/>
      <c r="E32" s="19" t="s">
        <v>585</v>
      </c>
      <c r="F32" s="19" t="s">
        <v>586</v>
      </c>
      <c r="G32" s="19" t="s">
        <v>676</v>
      </c>
      <c r="H32" s="19" t="s">
        <v>587</v>
      </c>
      <c r="I32" s="19" t="s">
        <v>595</v>
      </c>
      <c r="J32" s="19" t="s">
        <v>184</v>
      </c>
      <c r="K32" s="20">
        <v>0.1</v>
      </c>
      <c r="L32" s="21">
        <v>0.1</v>
      </c>
      <c r="M32" s="20">
        <v>6</v>
      </c>
      <c r="N32" s="21">
        <v>6</v>
      </c>
      <c r="O32" s="20">
        <v>15</v>
      </c>
      <c r="P32" s="21">
        <v>15</v>
      </c>
      <c r="Q32" s="22">
        <v>9.0000000000000018</v>
      </c>
      <c r="R32" s="23">
        <v>9.0000000000000018</v>
      </c>
    </row>
    <row r="33" spans="1:18" ht="357" x14ac:dyDescent="0.25">
      <c r="A33" s="16">
        <v>27</v>
      </c>
      <c r="B33" s="17" t="s">
        <v>1657</v>
      </c>
      <c r="C33" s="18" t="s">
        <v>1658</v>
      </c>
      <c r="D33" s="28"/>
      <c r="E33" s="19" t="s">
        <v>25</v>
      </c>
      <c r="F33" s="19" t="s">
        <v>26</v>
      </c>
      <c r="G33" s="19" t="s">
        <v>598</v>
      </c>
      <c r="H33" s="19" t="s">
        <v>27</v>
      </c>
      <c r="I33" s="19" t="s">
        <v>599</v>
      </c>
      <c r="J33" s="19" t="s">
        <v>28</v>
      </c>
      <c r="K33" s="20">
        <v>0.5</v>
      </c>
      <c r="L33" s="21">
        <v>0.2</v>
      </c>
      <c r="M33" s="20">
        <v>6</v>
      </c>
      <c r="N33" s="21">
        <v>6</v>
      </c>
      <c r="O33" s="20">
        <v>15</v>
      </c>
      <c r="P33" s="21">
        <v>15</v>
      </c>
      <c r="Q33" s="22">
        <v>45</v>
      </c>
      <c r="R33" s="23">
        <v>18.000000000000004</v>
      </c>
    </row>
    <row r="34" spans="1:18" ht="409.5" x14ac:dyDescent="0.25">
      <c r="A34" s="16">
        <v>28</v>
      </c>
      <c r="B34" s="17" t="s">
        <v>1659</v>
      </c>
      <c r="C34" s="18" t="s">
        <v>1660</v>
      </c>
      <c r="D34" s="28"/>
      <c r="E34" s="19" t="s">
        <v>37</v>
      </c>
      <c r="F34" s="19" t="s">
        <v>38</v>
      </c>
      <c r="G34" s="19" t="s">
        <v>602</v>
      </c>
      <c r="H34" s="19" t="s">
        <v>39</v>
      </c>
      <c r="I34" s="19" t="s">
        <v>599</v>
      </c>
      <c r="J34" s="19" t="s">
        <v>28</v>
      </c>
      <c r="K34" s="20">
        <v>0.5</v>
      </c>
      <c r="L34" s="21">
        <v>0.2</v>
      </c>
      <c r="M34" s="20">
        <v>6</v>
      </c>
      <c r="N34" s="21">
        <v>6</v>
      </c>
      <c r="O34" s="20">
        <v>15</v>
      </c>
      <c r="P34" s="21">
        <v>15</v>
      </c>
      <c r="Q34" s="22">
        <v>45</v>
      </c>
      <c r="R34" s="23">
        <v>18.000000000000004</v>
      </c>
    </row>
    <row r="35" spans="1:18" ht="336" x14ac:dyDescent="0.25">
      <c r="A35" s="16">
        <v>29</v>
      </c>
      <c r="B35" s="17" t="s">
        <v>1661</v>
      </c>
      <c r="C35" s="18" t="s">
        <v>1662</v>
      </c>
      <c r="D35" s="28"/>
      <c r="E35" s="19" t="s">
        <v>42</v>
      </c>
      <c r="F35" s="19" t="s">
        <v>43</v>
      </c>
      <c r="G35" s="19" t="s">
        <v>605</v>
      </c>
      <c r="H35" s="19" t="s">
        <v>44</v>
      </c>
      <c r="I35" s="19" t="s">
        <v>599</v>
      </c>
      <c r="J35" s="19" t="s">
        <v>45</v>
      </c>
      <c r="K35" s="20">
        <v>1</v>
      </c>
      <c r="L35" s="21">
        <v>0.5</v>
      </c>
      <c r="M35" s="20">
        <v>6</v>
      </c>
      <c r="N35" s="21">
        <v>6</v>
      </c>
      <c r="O35" s="20">
        <v>7</v>
      </c>
      <c r="P35" s="21">
        <v>7</v>
      </c>
      <c r="Q35" s="22">
        <v>42</v>
      </c>
      <c r="R35" s="23">
        <v>21</v>
      </c>
    </row>
    <row r="36" spans="1:18" ht="409.5" x14ac:dyDescent="0.25">
      <c r="A36" s="16">
        <v>30</v>
      </c>
      <c r="B36" s="17" t="s">
        <v>1663</v>
      </c>
      <c r="C36" s="18" t="s">
        <v>1664</v>
      </c>
      <c r="D36" s="28"/>
      <c r="E36" s="19" t="s">
        <v>611</v>
      </c>
      <c r="F36" s="19" t="s">
        <v>612</v>
      </c>
      <c r="G36" s="19" t="s">
        <v>613</v>
      </c>
      <c r="H36" s="19" t="s">
        <v>614</v>
      </c>
      <c r="I36" s="19" t="s">
        <v>599</v>
      </c>
      <c r="J36" s="19" t="s">
        <v>615</v>
      </c>
      <c r="K36" s="20">
        <v>0.5</v>
      </c>
      <c r="L36" s="21">
        <v>0.2</v>
      </c>
      <c r="M36" s="20">
        <v>6</v>
      </c>
      <c r="N36" s="21">
        <v>6</v>
      </c>
      <c r="O36" s="20">
        <v>7</v>
      </c>
      <c r="P36" s="21">
        <v>7</v>
      </c>
      <c r="Q36" s="22">
        <v>21</v>
      </c>
      <c r="R36" s="23">
        <v>8.4000000000000021</v>
      </c>
    </row>
    <row r="37" spans="1:18" ht="409.5" x14ac:dyDescent="0.25">
      <c r="A37" s="16">
        <v>31</v>
      </c>
      <c r="B37" s="17" t="s">
        <v>1665</v>
      </c>
      <c r="C37" s="18" t="s">
        <v>1666</v>
      </c>
      <c r="D37" s="28"/>
      <c r="E37" s="19" t="s">
        <v>54</v>
      </c>
      <c r="F37" s="19" t="s">
        <v>55</v>
      </c>
      <c r="G37" s="19" t="s">
        <v>618</v>
      </c>
      <c r="H37" s="19" t="s">
        <v>56</v>
      </c>
      <c r="I37" s="19" t="s">
        <v>599</v>
      </c>
      <c r="J37" s="19" t="s">
        <v>57</v>
      </c>
      <c r="K37" s="20">
        <v>1</v>
      </c>
      <c r="L37" s="21">
        <v>0.5</v>
      </c>
      <c r="M37" s="20">
        <v>6</v>
      </c>
      <c r="N37" s="21">
        <v>6</v>
      </c>
      <c r="O37" s="20">
        <v>7</v>
      </c>
      <c r="P37" s="21">
        <v>7</v>
      </c>
      <c r="Q37" s="22">
        <v>42</v>
      </c>
      <c r="R37" s="23">
        <v>21</v>
      </c>
    </row>
    <row r="38" spans="1:18" ht="315" x14ac:dyDescent="0.25">
      <c r="A38" s="16">
        <v>32</v>
      </c>
      <c r="B38" s="17" t="s">
        <v>1667</v>
      </c>
      <c r="C38" s="18" t="s">
        <v>1668</v>
      </c>
      <c r="D38" s="28"/>
      <c r="E38" s="19" t="s">
        <v>60</v>
      </c>
      <c r="F38" s="19" t="s">
        <v>61</v>
      </c>
      <c r="G38" s="19" t="s">
        <v>621</v>
      </c>
      <c r="H38" s="19" t="s">
        <v>62</v>
      </c>
      <c r="I38" s="19" t="s">
        <v>599</v>
      </c>
      <c r="J38" s="19" t="s">
        <v>51</v>
      </c>
      <c r="K38" s="20">
        <v>0.5</v>
      </c>
      <c r="L38" s="21">
        <v>0.2</v>
      </c>
      <c r="M38" s="20">
        <v>6</v>
      </c>
      <c r="N38" s="21">
        <v>6</v>
      </c>
      <c r="O38" s="20">
        <v>15</v>
      </c>
      <c r="P38" s="21">
        <v>15</v>
      </c>
      <c r="Q38" s="22">
        <v>45</v>
      </c>
      <c r="R38" s="23">
        <v>18.000000000000004</v>
      </c>
    </row>
    <row r="39" spans="1:18" ht="357" x14ac:dyDescent="0.25">
      <c r="A39" s="16">
        <v>33</v>
      </c>
      <c r="B39" s="17" t="s">
        <v>1669</v>
      </c>
      <c r="C39" s="18" t="s">
        <v>1670</v>
      </c>
      <c r="D39" s="28"/>
      <c r="E39" s="19" t="s">
        <v>65</v>
      </c>
      <c r="F39" s="19" t="s">
        <v>66</v>
      </c>
      <c r="G39" s="19" t="s">
        <v>624</v>
      </c>
      <c r="H39" s="19" t="s">
        <v>67</v>
      </c>
      <c r="I39" s="19" t="s">
        <v>599</v>
      </c>
      <c r="J39" s="19" t="s">
        <v>51</v>
      </c>
      <c r="K39" s="20">
        <v>0.5</v>
      </c>
      <c r="L39" s="21">
        <v>0.2</v>
      </c>
      <c r="M39" s="20">
        <v>6</v>
      </c>
      <c r="N39" s="21">
        <v>6</v>
      </c>
      <c r="O39" s="20">
        <v>15</v>
      </c>
      <c r="P39" s="21">
        <v>15</v>
      </c>
      <c r="Q39" s="22">
        <v>45</v>
      </c>
      <c r="R39" s="23">
        <v>18.000000000000004</v>
      </c>
    </row>
    <row r="40" spans="1:18" ht="409.5" x14ac:dyDescent="0.25">
      <c r="A40" s="16">
        <v>34</v>
      </c>
      <c r="B40" s="17" t="s">
        <v>1671</v>
      </c>
      <c r="C40" s="18" t="s">
        <v>1672</v>
      </c>
      <c r="D40" s="28"/>
      <c r="E40" s="19" t="s">
        <v>65</v>
      </c>
      <c r="F40" s="19" t="s">
        <v>70</v>
      </c>
      <c r="G40" s="19" t="s">
        <v>627</v>
      </c>
      <c r="H40" s="19" t="s">
        <v>71</v>
      </c>
      <c r="I40" s="19" t="s">
        <v>599</v>
      </c>
      <c r="J40" s="19" t="s">
        <v>72</v>
      </c>
      <c r="K40" s="20">
        <v>0.5</v>
      </c>
      <c r="L40" s="21">
        <v>0.2</v>
      </c>
      <c r="M40" s="20">
        <v>6</v>
      </c>
      <c r="N40" s="21">
        <v>6</v>
      </c>
      <c r="O40" s="20">
        <v>15</v>
      </c>
      <c r="P40" s="21">
        <v>15</v>
      </c>
      <c r="Q40" s="22">
        <v>45</v>
      </c>
      <c r="R40" s="23">
        <v>18.000000000000004</v>
      </c>
    </row>
    <row r="41" spans="1:18" ht="294" x14ac:dyDescent="0.25">
      <c r="A41" s="16">
        <v>35</v>
      </c>
      <c r="B41" s="17" t="s">
        <v>1673</v>
      </c>
      <c r="C41" s="18" t="s">
        <v>1674</v>
      </c>
      <c r="D41" s="28"/>
      <c r="E41" s="19" t="s">
        <v>86</v>
      </c>
      <c r="F41" s="19" t="s">
        <v>87</v>
      </c>
      <c r="G41" s="19" t="s">
        <v>636</v>
      </c>
      <c r="H41" s="19" t="s">
        <v>88</v>
      </c>
      <c r="I41" s="19" t="s">
        <v>599</v>
      </c>
      <c r="J41" s="19" t="s">
        <v>45</v>
      </c>
      <c r="K41" s="20">
        <v>1</v>
      </c>
      <c r="L41" s="21">
        <v>0.5</v>
      </c>
      <c r="M41" s="20">
        <v>6</v>
      </c>
      <c r="N41" s="21">
        <v>6</v>
      </c>
      <c r="O41" s="20">
        <v>7</v>
      </c>
      <c r="P41" s="21">
        <v>7</v>
      </c>
      <c r="Q41" s="22">
        <v>42</v>
      </c>
      <c r="R41" s="23">
        <v>21</v>
      </c>
    </row>
    <row r="42" spans="1:18" ht="409.5" x14ac:dyDescent="0.25">
      <c r="A42" s="16">
        <v>36</v>
      </c>
      <c r="B42" s="17" t="s">
        <v>1675</v>
      </c>
      <c r="C42" s="18" t="s">
        <v>1676</v>
      </c>
      <c r="D42" s="28"/>
      <c r="E42" s="19" t="s">
        <v>81</v>
      </c>
      <c r="F42" s="19" t="s">
        <v>82</v>
      </c>
      <c r="G42" s="19" t="s">
        <v>633</v>
      </c>
      <c r="H42" s="19" t="s">
        <v>83</v>
      </c>
      <c r="I42" s="19" t="s">
        <v>599</v>
      </c>
      <c r="J42" s="19" t="s">
        <v>78</v>
      </c>
      <c r="K42" s="20">
        <v>0.2</v>
      </c>
      <c r="L42" s="21">
        <v>0.1</v>
      </c>
      <c r="M42" s="20">
        <v>6</v>
      </c>
      <c r="N42" s="21">
        <v>6</v>
      </c>
      <c r="O42" s="20">
        <v>40</v>
      </c>
      <c r="P42" s="21">
        <v>40</v>
      </c>
      <c r="Q42" s="22">
        <v>48.000000000000007</v>
      </c>
      <c r="R42" s="23">
        <v>24.000000000000004</v>
      </c>
    </row>
    <row r="43" spans="1:18" ht="252" x14ac:dyDescent="0.25">
      <c r="A43" s="16">
        <v>37</v>
      </c>
      <c r="B43" s="17" t="s">
        <v>1677</v>
      </c>
      <c r="C43" s="18" t="s">
        <v>1678</v>
      </c>
      <c r="D43" s="28"/>
      <c r="E43" s="19" t="s">
        <v>91</v>
      </c>
      <c r="F43" s="19" t="s">
        <v>92</v>
      </c>
      <c r="G43" s="19" t="s">
        <v>639</v>
      </c>
      <c r="H43" s="19" t="s">
        <v>93</v>
      </c>
      <c r="I43" s="19" t="s">
        <v>599</v>
      </c>
      <c r="J43" s="19" t="s">
        <v>94</v>
      </c>
      <c r="K43" s="20">
        <v>3</v>
      </c>
      <c r="L43" s="21">
        <v>1</v>
      </c>
      <c r="M43" s="20">
        <v>6</v>
      </c>
      <c r="N43" s="21">
        <v>6</v>
      </c>
      <c r="O43" s="20">
        <v>3</v>
      </c>
      <c r="P43" s="21">
        <v>3</v>
      </c>
      <c r="Q43" s="22">
        <v>54</v>
      </c>
      <c r="R43" s="23">
        <v>18</v>
      </c>
    </row>
    <row r="44" spans="1:18" ht="336" x14ac:dyDescent="0.25">
      <c r="A44" s="16">
        <v>38</v>
      </c>
      <c r="B44" s="17" t="s">
        <v>1679</v>
      </c>
      <c r="C44" s="18" t="s">
        <v>1680</v>
      </c>
      <c r="D44" s="28"/>
      <c r="E44" s="19" t="s">
        <v>97</v>
      </c>
      <c r="F44" s="19" t="s">
        <v>98</v>
      </c>
      <c r="G44" s="19" t="s">
        <v>642</v>
      </c>
      <c r="H44" s="19" t="s">
        <v>99</v>
      </c>
      <c r="I44" s="19" t="s">
        <v>599</v>
      </c>
      <c r="J44" s="19" t="s">
        <v>100</v>
      </c>
      <c r="K44" s="20">
        <v>0.5</v>
      </c>
      <c r="L44" s="21">
        <v>0.2</v>
      </c>
      <c r="M44" s="20">
        <v>6</v>
      </c>
      <c r="N44" s="21">
        <v>6</v>
      </c>
      <c r="O44" s="20">
        <v>15</v>
      </c>
      <c r="P44" s="21">
        <v>15</v>
      </c>
      <c r="Q44" s="22">
        <v>45</v>
      </c>
      <c r="R44" s="23">
        <v>18.000000000000004</v>
      </c>
    </row>
    <row r="45" spans="1:18" ht="409.5" x14ac:dyDescent="0.25">
      <c r="A45" s="16">
        <v>39</v>
      </c>
      <c r="B45" s="17" t="s">
        <v>1681</v>
      </c>
      <c r="C45" s="18" t="s">
        <v>1682</v>
      </c>
      <c r="D45" s="28"/>
      <c r="E45" s="19" t="s">
        <v>103</v>
      </c>
      <c r="F45" s="19" t="s">
        <v>104</v>
      </c>
      <c r="G45" s="19" t="s">
        <v>643</v>
      </c>
      <c r="H45" s="19" t="s">
        <v>105</v>
      </c>
      <c r="I45" s="19" t="s">
        <v>599</v>
      </c>
      <c r="J45" s="19" t="s">
        <v>106</v>
      </c>
      <c r="K45" s="20">
        <v>0.5</v>
      </c>
      <c r="L45" s="21">
        <v>0.2</v>
      </c>
      <c r="M45" s="20">
        <v>6</v>
      </c>
      <c r="N45" s="21">
        <v>6</v>
      </c>
      <c r="O45" s="20">
        <v>15</v>
      </c>
      <c r="P45" s="21">
        <v>15</v>
      </c>
      <c r="Q45" s="22">
        <v>45</v>
      </c>
      <c r="R45" s="23">
        <v>18.000000000000004</v>
      </c>
    </row>
    <row r="46" spans="1:18" ht="409.5" x14ac:dyDescent="0.25">
      <c r="A46" s="16">
        <v>40</v>
      </c>
      <c r="B46" s="17" t="s">
        <v>1665</v>
      </c>
      <c r="C46" s="18" t="s">
        <v>1666</v>
      </c>
      <c r="D46" s="28"/>
      <c r="E46" s="19" t="s">
        <v>109</v>
      </c>
      <c r="F46" s="19" t="s">
        <v>110</v>
      </c>
      <c r="G46" s="19" t="s">
        <v>646</v>
      </c>
      <c r="H46" s="19" t="s">
        <v>111</v>
      </c>
      <c r="I46" s="19" t="s">
        <v>599</v>
      </c>
      <c r="J46" s="19" t="s">
        <v>112</v>
      </c>
      <c r="K46" s="20">
        <v>3</v>
      </c>
      <c r="L46" s="21">
        <v>1</v>
      </c>
      <c r="M46" s="20">
        <v>6</v>
      </c>
      <c r="N46" s="21">
        <v>6</v>
      </c>
      <c r="O46" s="20">
        <v>3</v>
      </c>
      <c r="P46" s="21">
        <v>3</v>
      </c>
      <c r="Q46" s="22">
        <v>54</v>
      </c>
      <c r="R46" s="23">
        <v>18</v>
      </c>
    </row>
    <row r="47" spans="1:18" ht="409.5" x14ac:dyDescent="0.25">
      <c r="A47" s="16">
        <v>41</v>
      </c>
      <c r="B47" s="17" t="s">
        <v>1683</v>
      </c>
      <c r="C47" s="18" t="s">
        <v>1684</v>
      </c>
      <c r="D47" s="28"/>
      <c r="E47" s="19" t="s">
        <v>426</v>
      </c>
      <c r="F47" s="19" t="s">
        <v>32</v>
      </c>
      <c r="G47" s="19" t="s">
        <v>647</v>
      </c>
      <c r="H47" s="19" t="s">
        <v>33</v>
      </c>
      <c r="I47" s="19" t="s">
        <v>599</v>
      </c>
      <c r="J47" s="19" t="s">
        <v>34</v>
      </c>
      <c r="K47" s="20">
        <v>3</v>
      </c>
      <c r="L47" s="21">
        <v>1</v>
      </c>
      <c r="M47" s="20">
        <v>6</v>
      </c>
      <c r="N47" s="21">
        <v>6</v>
      </c>
      <c r="O47" s="20">
        <v>3</v>
      </c>
      <c r="P47" s="21">
        <v>3</v>
      </c>
      <c r="Q47" s="22">
        <v>54</v>
      </c>
      <c r="R47" s="23">
        <v>18</v>
      </c>
    </row>
    <row r="48" spans="1:18" ht="409.5" x14ac:dyDescent="0.25">
      <c r="A48" s="16">
        <v>42</v>
      </c>
      <c r="B48" s="17" t="s">
        <v>1685</v>
      </c>
      <c r="C48" s="18" t="s">
        <v>1686</v>
      </c>
      <c r="D48" s="28"/>
      <c r="E48" s="19" t="s">
        <v>121</v>
      </c>
      <c r="F48" s="19" t="s">
        <v>122</v>
      </c>
      <c r="G48" s="19" t="s">
        <v>648</v>
      </c>
      <c r="H48" s="19" t="s">
        <v>123</v>
      </c>
      <c r="I48" s="19" t="s">
        <v>599</v>
      </c>
      <c r="J48" s="19" t="s">
        <v>124</v>
      </c>
      <c r="K48" s="20">
        <v>1</v>
      </c>
      <c r="L48" s="21">
        <v>0.5</v>
      </c>
      <c r="M48" s="20">
        <v>6</v>
      </c>
      <c r="N48" s="21">
        <v>6</v>
      </c>
      <c r="O48" s="20">
        <v>7</v>
      </c>
      <c r="P48" s="21">
        <v>7</v>
      </c>
      <c r="Q48" s="22">
        <v>42</v>
      </c>
      <c r="R48" s="23">
        <v>21</v>
      </c>
    </row>
    <row r="49" spans="1:18" ht="409.5" x14ac:dyDescent="0.25">
      <c r="A49" s="16">
        <v>43</v>
      </c>
      <c r="B49" s="17" t="s">
        <v>1687</v>
      </c>
      <c r="C49" s="18" t="s">
        <v>1688</v>
      </c>
      <c r="D49" s="28"/>
      <c r="E49" s="19" t="s">
        <v>127</v>
      </c>
      <c r="F49" s="19" t="s">
        <v>128</v>
      </c>
      <c r="G49" s="19" t="s">
        <v>651</v>
      </c>
      <c r="H49" s="19" t="s">
        <v>129</v>
      </c>
      <c r="I49" s="19" t="s">
        <v>599</v>
      </c>
      <c r="J49" s="19" t="s">
        <v>130</v>
      </c>
      <c r="K49" s="20">
        <v>0.5</v>
      </c>
      <c r="L49" s="21">
        <v>0.2</v>
      </c>
      <c r="M49" s="20">
        <v>3</v>
      </c>
      <c r="N49" s="21">
        <v>3</v>
      </c>
      <c r="O49" s="20">
        <v>15</v>
      </c>
      <c r="P49" s="21">
        <v>15</v>
      </c>
      <c r="Q49" s="22">
        <v>22.5</v>
      </c>
      <c r="R49" s="23">
        <v>9.0000000000000018</v>
      </c>
    </row>
    <row r="50" spans="1:18" ht="409.5" x14ac:dyDescent="0.25">
      <c r="A50" s="16">
        <v>44</v>
      </c>
      <c r="B50" s="17" t="s">
        <v>1687</v>
      </c>
      <c r="C50" s="18" t="s">
        <v>1688</v>
      </c>
      <c r="D50" s="28"/>
      <c r="E50" s="19" t="s">
        <v>133</v>
      </c>
      <c r="F50" s="19" t="s">
        <v>134</v>
      </c>
      <c r="G50" s="19" t="s">
        <v>652</v>
      </c>
      <c r="H50" s="19" t="s">
        <v>135</v>
      </c>
      <c r="I50" s="19" t="s">
        <v>599</v>
      </c>
      <c r="J50" s="19" t="s">
        <v>130</v>
      </c>
      <c r="K50" s="20">
        <v>0.5</v>
      </c>
      <c r="L50" s="21">
        <v>0.2</v>
      </c>
      <c r="M50" s="20">
        <v>3</v>
      </c>
      <c r="N50" s="21">
        <v>3</v>
      </c>
      <c r="O50" s="20">
        <v>15</v>
      </c>
      <c r="P50" s="21">
        <v>15</v>
      </c>
      <c r="Q50" s="22">
        <v>22.5</v>
      </c>
      <c r="R50" s="23">
        <v>9.0000000000000018</v>
      </c>
    </row>
    <row r="51" spans="1:18" ht="231" x14ac:dyDescent="0.25">
      <c r="A51" s="16">
        <v>45</v>
      </c>
      <c r="B51" s="17" t="s">
        <v>1689</v>
      </c>
      <c r="C51" s="18" t="s">
        <v>1690</v>
      </c>
      <c r="D51" s="28"/>
      <c r="E51" s="19" t="s">
        <v>115</v>
      </c>
      <c r="F51" s="19" t="s">
        <v>116</v>
      </c>
      <c r="G51" s="19" t="s">
        <v>679</v>
      </c>
      <c r="H51" s="19" t="s">
        <v>117</v>
      </c>
      <c r="I51" s="19" t="s">
        <v>658</v>
      </c>
      <c r="J51" s="19" t="s">
        <v>118</v>
      </c>
      <c r="K51" s="20">
        <v>3</v>
      </c>
      <c r="L51" s="21">
        <v>1</v>
      </c>
      <c r="M51" s="20">
        <v>6</v>
      </c>
      <c r="N51" s="21">
        <v>6</v>
      </c>
      <c r="O51" s="20">
        <v>7</v>
      </c>
      <c r="P51" s="21">
        <v>3</v>
      </c>
      <c r="Q51" s="22">
        <v>126</v>
      </c>
      <c r="R51" s="23">
        <v>18</v>
      </c>
    </row>
    <row r="52" spans="1:18" ht="294" x14ac:dyDescent="0.25">
      <c r="A52" s="16">
        <v>46</v>
      </c>
      <c r="B52" s="17" t="s">
        <v>1691</v>
      </c>
      <c r="C52" s="18" t="s">
        <v>1692</v>
      </c>
      <c r="D52" s="28"/>
      <c r="E52" s="19" t="s">
        <v>138</v>
      </c>
      <c r="F52" s="19" t="s">
        <v>139</v>
      </c>
      <c r="G52" s="19" t="s">
        <v>689</v>
      </c>
      <c r="H52" s="19" t="s">
        <v>140</v>
      </c>
      <c r="I52" s="19" t="s">
        <v>599</v>
      </c>
      <c r="J52" s="19" t="s">
        <v>141</v>
      </c>
      <c r="K52" s="20">
        <v>1</v>
      </c>
      <c r="L52" s="21">
        <v>0.5</v>
      </c>
      <c r="M52" s="20">
        <v>6</v>
      </c>
      <c r="N52" s="21">
        <v>6</v>
      </c>
      <c r="O52" s="20">
        <v>7</v>
      </c>
      <c r="P52" s="21">
        <v>3</v>
      </c>
      <c r="Q52" s="22">
        <v>42</v>
      </c>
      <c r="R52" s="23">
        <v>9</v>
      </c>
    </row>
    <row r="53" spans="1:18" ht="409.5" x14ac:dyDescent="0.25">
      <c r="A53" s="16">
        <v>47</v>
      </c>
      <c r="B53" s="17" t="s">
        <v>1693</v>
      </c>
      <c r="C53" s="18" t="s">
        <v>1694</v>
      </c>
      <c r="D53" s="28"/>
      <c r="E53" s="19" t="s">
        <v>165</v>
      </c>
      <c r="F53" s="19" t="s">
        <v>166</v>
      </c>
      <c r="G53" s="19" t="s">
        <v>698</v>
      </c>
      <c r="H53" s="19" t="s">
        <v>167</v>
      </c>
      <c r="I53" s="19" t="s">
        <v>599</v>
      </c>
      <c r="J53" s="19" t="s">
        <v>168</v>
      </c>
      <c r="K53" s="20">
        <v>3</v>
      </c>
      <c r="L53" s="21">
        <v>1</v>
      </c>
      <c r="M53" s="20">
        <v>3</v>
      </c>
      <c r="N53" s="21">
        <v>3</v>
      </c>
      <c r="O53" s="20">
        <v>3</v>
      </c>
      <c r="P53" s="21">
        <v>3</v>
      </c>
      <c r="Q53" s="22">
        <v>27</v>
      </c>
      <c r="R53" s="23">
        <v>9</v>
      </c>
    </row>
    <row r="54" spans="1:18" ht="231" x14ac:dyDescent="0.25">
      <c r="A54" s="16">
        <v>48</v>
      </c>
      <c r="B54" s="17" t="s">
        <v>1695</v>
      </c>
      <c r="C54" s="18" t="s">
        <v>1696</v>
      </c>
      <c r="D54" s="28"/>
      <c r="E54" s="19" t="s">
        <v>682</v>
      </c>
      <c r="F54" s="19" t="s">
        <v>683</v>
      </c>
      <c r="G54" s="19" t="s">
        <v>684</v>
      </c>
      <c r="H54" s="19" t="s">
        <v>685</v>
      </c>
      <c r="I54" s="19" t="s">
        <v>658</v>
      </c>
      <c r="J54" s="19" t="s">
        <v>686</v>
      </c>
      <c r="K54" s="20">
        <v>1</v>
      </c>
      <c r="L54" s="21">
        <v>0.5</v>
      </c>
      <c r="M54" s="20">
        <v>6</v>
      </c>
      <c r="N54" s="21">
        <v>6</v>
      </c>
      <c r="O54" s="20">
        <v>15</v>
      </c>
      <c r="P54" s="21">
        <v>15</v>
      </c>
      <c r="Q54" s="22">
        <v>90</v>
      </c>
      <c r="R54" s="23">
        <v>45</v>
      </c>
    </row>
    <row r="55" spans="1:18" ht="357" x14ac:dyDescent="0.25">
      <c r="A55" s="16">
        <v>49</v>
      </c>
      <c r="B55" s="17" t="s">
        <v>1697</v>
      </c>
      <c r="C55" s="18" t="s">
        <v>1698</v>
      </c>
      <c r="D55" s="28"/>
      <c r="E55" s="19" t="s">
        <v>149</v>
      </c>
      <c r="F55" s="19" t="s">
        <v>150</v>
      </c>
      <c r="G55" s="19" t="s">
        <v>971</v>
      </c>
      <c r="H55" s="19" t="s">
        <v>151</v>
      </c>
      <c r="I55" s="19" t="s">
        <v>595</v>
      </c>
      <c r="J55" s="19" t="s">
        <v>152</v>
      </c>
      <c r="K55" s="20">
        <v>0.1</v>
      </c>
      <c r="L55" s="21">
        <v>0.1</v>
      </c>
      <c r="M55" s="20">
        <v>3</v>
      </c>
      <c r="N55" s="21">
        <v>3</v>
      </c>
      <c r="O55" s="20">
        <v>40</v>
      </c>
      <c r="P55" s="21">
        <v>40</v>
      </c>
      <c r="Q55" s="22">
        <v>12.000000000000002</v>
      </c>
      <c r="R55" s="23">
        <v>12.000000000000002</v>
      </c>
    </row>
    <row r="56" spans="1:18" ht="105" x14ac:dyDescent="0.25">
      <c r="A56" s="16">
        <v>50</v>
      </c>
      <c r="B56" s="17" t="s">
        <v>1699</v>
      </c>
      <c r="C56" s="18" t="s">
        <v>1700</v>
      </c>
      <c r="D56" s="28"/>
      <c r="E56" s="19" t="s">
        <v>149</v>
      </c>
      <c r="F56" s="19" t="s">
        <v>150</v>
      </c>
      <c r="G56" s="19" t="s">
        <v>971</v>
      </c>
      <c r="H56" s="19" t="s">
        <v>151</v>
      </c>
      <c r="I56" s="19" t="s">
        <v>595</v>
      </c>
      <c r="J56" s="19" t="s">
        <v>152</v>
      </c>
      <c r="K56" s="20">
        <v>0.1</v>
      </c>
      <c r="L56" s="21">
        <v>0.1</v>
      </c>
      <c r="M56" s="20">
        <v>3</v>
      </c>
      <c r="N56" s="21">
        <v>3</v>
      </c>
      <c r="O56" s="20">
        <v>40</v>
      </c>
      <c r="P56" s="21">
        <v>40</v>
      </c>
      <c r="Q56" s="22">
        <v>12.000000000000002</v>
      </c>
      <c r="R56" s="23">
        <v>12.000000000000002</v>
      </c>
    </row>
    <row r="57" spans="1:18" ht="409.5" x14ac:dyDescent="0.25">
      <c r="A57" s="16">
        <v>51</v>
      </c>
      <c r="B57" s="17" t="s">
        <v>1701</v>
      </c>
      <c r="C57" s="18" t="s">
        <v>1702</v>
      </c>
      <c r="D57" s="28"/>
      <c r="E57" s="19" t="s">
        <v>171</v>
      </c>
      <c r="F57" s="19" t="s">
        <v>172</v>
      </c>
      <c r="G57" s="19" t="s">
        <v>653</v>
      </c>
      <c r="H57" s="19" t="s">
        <v>173</v>
      </c>
      <c r="I57" s="19" t="s">
        <v>599</v>
      </c>
      <c r="J57" s="19" t="s">
        <v>654</v>
      </c>
      <c r="K57" s="20">
        <v>3</v>
      </c>
      <c r="L57" s="21">
        <v>0.5</v>
      </c>
      <c r="M57" s="20">
        <v>3</v>
      </c>
      <c r="N57" s="21">
        <v>3</v>
      </c>
      <c r="O57" s="20">
        <v>3</v>
      </c>
      <c r="P57" s="21">
        <v>3</v>
      </c>
      <c r="Q57" s="22">
        <v>27</v>
      </c>
      <c r="R57" s="23">
        <v>4.5</v>
      </c>
    </row>
    <row r="58" spans="1:18" ht="294" x14ac:dyDescent="0.25">
      <c r="A58" s="16">
        <v>52</v>
      </c>
      <c r="B58" s="17" t="s">
        <v>1703</v>
      </c>
      <c r="C58" s="18" t="s">
        <v>1704</v>
      </c>
      <c r="D58" s="28"/>
      <c r="E58" s="19" t="s">
        <v>187</v>
      </c>
      <c r="F58" s="19" t="s">
        <v>188</v>
      </c>
      <c r="G58" s="19" t="s">
        <v>720</v>
      </c>
      <c r="H58" s="19" t="s">
        <v>189</v>
      </c>
      <c r="I58" s="19" t="s">
        <v>661</v>
      </c>
      <c r="J58" s="19" t="s">
        <v>190</v>
      </c>
      <c r="K58" s="20">
        <v>3</v>
      </c>
      <c r="L58" s="21">
        <v>0.5</v>
      </c>
      <c r="M58" s="20">
        <v>6</v>
      </c>
      <c r="N58" s="21">
        <v>6</v>
      </c>
      <c r="O58" s="20">
        <v>15</v>
      </c>
      <c r="P58" s="21">
        <v>15</v>
      </c>
      <c r="Q58" s="22">
        <v>270</v>
      </c>
      <c r="R58" s="23">
        <v>45</v>
      </c>
    </row>
    <row r="59" spans="1:18" ht="409.5" x14ac:dyDescent="0.25">
      <c r="A59" s="16">
        <v>53</v>
      </c>
      <c r="B59" s="17" t="s">
        <v>1705</v>
      </c>
      <c r="C59" s="18" t="s">
        <v>1706</v>
      </c>
      <c r="D59" s="28"/>
      <c r="E59" s="19" t="s">
        <v>187</v>
      </c>
      <c r="F59" s="19" t="s">
        <v>468</v>
      </c>
      <c r="G59" s="19" t="s">
        <v>723</v>
      </c>
      <c r="H59" s="19" t="s">
        <v>469</v>
      </c>
      <c r="I59" s="19" t="s">
        <v>661</v>
      </c>
      <c r="J59" s="19" t="s">
        <v>190</v>
      </c>
      <c r="K59" s="20">
        <v>3</v>
      </c>
      <c r="L59" s="21">
        <v>0.5</v>
      </c>
      <c r="M59" s="20">
        <v>6</v>
      </c>
      <c r="N59" s="21">
        <v>6</v>
      </c>
      <c r="O59" s="20">
        <v>15</v>
      </c>
      <c r="P59" s="21">
        <v>15</v>
      </c>
      <c r="Q59" s="22">
        <v>270</v>
      </c>
      <c r="R59" s="23">
        <v>45</v>
      </c>
    </row>
    <row r="60" spans="1:18" ht="336" x14ac:dyDescent="0.25">
      <c r="A60" s="16">
        <v>54</v>
      </c>
      <c r="B60" s="17" t="s">
        <v>1707</v>
      </c>
      <c r="C60" s="18" t="s">
        <v>1708</v>
      </c>
      <c r="D60" s="28"/>
      <c r="E60" s="19" t="s">
        <v>726</v>
      </c>
      <c r="F60" s="19" t="s">
        <v>727</v>
      </c>
      <c r="G60" s="19" t="s">
        <v>728</v>
      </c>
      <c r="H60" s="19" t="s">
        <v>729</v>
      </c>
      <c r="I60" s="19" t="s">
        <v>658</v>
      </c>
      <c r="J60" s="19" t="s">
        <v>730</v>
      </c>
      <c r="K60" s="20">
        <v>3</v>
      </c>
      <c r="L60" s="21">
        <v>0.5</v>
      </c>
      <c r="M60" s="20">
        <v>6</v>
      </c>
      <c r="N60" s="21">
        <v>6</v>
      </c>
      <c r="O60" s="20">
        <v>7</v>
      </c>
      <c r="P60" s="21">
        <v>3</v>
      </c>
      <c r="Q60" s="22">
        <v>126</v>
      </c>
      <c r="R60" s="23">
        <v>9</v>
      </c>
    </row>
    <row r="61" spans="1:18" ht="409.5" x14ac:dyDescent="0.25">
      <c r="A61" s="16">
        <v>55</v>
      </c>
      <c r="B61" s="17" t="s">
        <v>1709</v>
      </c>
      <c r="C61" s="18" t="s">
        <v>1710</v>
      </c>
      <c r="D61" s="28"/>
      <c r="E61" s="19" t="s">
        <v>211</v>
      </c>
      <c r="F61" s="19" t="s">
        <v>212</v>
      </c>
      <c r="G61" s="19" t="s">
        <v>747</v>
      </c>
      <c r="H61" s="19" t="s">
        <v>213</v>
      </c>
      <c r="I61" s="19" t="s">
        <v>595</v>
      </c>
      <c r="J61" s="19" t="s">
        <v>184</v>
      </c>
      <c r="K61" s="20">
        <v>0.5</v>
      </c>
      <c r="L61" s="21">
        <v>0.5</v>
      </c>
      <c r="M61" s="20">
        <v>6</v>
      </c>
      <c r="N61" s="21">
        <v>6</v>
      </c>
      <c r="O61" s="20">
        <v>3</v>
      </c>
      <c r="P61" s="21">
        <v>3</v>
      </c>
      <c r="Q61" s="22">
        <v>9</v>
      </c>
      <c r="R61" s="23">
        <v>9</v>
      </c>
    </row>
    <row r="62" spans="1:18" ht="409.5" x14ac:dyDescent="0.25">
      <c r="A62" s="16">
        <v>56</v>
      </c>
      <c r="B62" s="17" t="s">
        <v>1711</v>
      </c>
      <c r="C62" s="18" t="s">
        <v>1712</v>
      </c>
      <c r="D62" s="28"/>
      <c r="E62" s="19" t="s">
        <v>200</v>
      </c>
      <c r="F62" s="19" t="s">
        <v>201</v>
      </c>
      <c r="G62" s="19" t="s">
        <v>754</v>
      </c>
      <c r="H62" s="19" t="s">
        <v>202</v>
      </c>
      <c r="I62" s="19" t="s">
        <v>658</v>
      </c>
      <c r="J62" s="19" t="s">
        <v>203</v>
      </c>
      <c r="K62" s="20">
        <v>3</v>
      </c>
      <c r="L62" s="21">
        <v>0.5</v>
      </c>
      <c r="M62" s="20">
        <v>6</v>
      </c>
      <c r="N62" s="21">
        <v>6</v>
      </c>
      <c r="O62" s="20">
        <v>7</v>
      </c>
      <c r="P62" s="21">
        <v>3</v>
      </c>
      <c r="Q62" s="22">
        <v>126</v>
      </c>
      <c r="R62" s="23">
        <v>9</v>
      </c>
    </row>
    <row r="63" spans="1:18" ht="399" x14ac:dyDescent="0.25">
      <c r="A63" s="16">
        <v>57</v>
      </c>
      <c r="B63" s="17" t="s">
        <v>1713</v>
      </c>
      <c r="C63" s="18" t="s">
        <v>1714</v>
      </c>
      <c r="D63" s="28"/>
      <c r="E63" s="19" t="s">
        <v>216</v>
      </c>
      <c r="F63" s="19" t="s">
        <v>217</v>
      </c>
      <c r="G63" s="19" t="s">
        <v>757</v>
      </c>
      <c r="H63" s="19" t="s">
        <v>218</v>
      </c>
      <c r="I63" s="19" t="s">
        <v>599</v>
      </c>
      <c r="J63" s="19" t="s">
        <v>219</v>
      </c>
      <c r="K63" s="20">
        <v>1</v>
      </c>
      <c r="L63" s="21">
        <v>0.5</v>
      </c>
      <c r="M63" s="20">
        <v>6</v>
      </c>
      <c r="N63" s="21">
        <v>6</v>
      </c>
      <c r="O63" s="20">
        <v>7</v>
      </c>
      <c r="P63" s="21">
        <v>7</v>
      </c>
      <c r="Q63" s="22">
        <v>42</v>
      </c>
      <c r="R63" s="23">
        <v>21</v>
      </c>
    </row>
    <row r="64" spans="1:18" ht="294" x14ac:dyDescent="0.25">
      <c r="A64" s="16">
        <v>58</v>
      </c>
      <c r="B64" s="17" t="s">
        <v>1715</v>
      </c>
      <c r="C64" s="18" t="s">
        <v>1716</v>
      </c>
      <c r="D64" s="28"/>
      <c r="E64" s="19" t="s">
        <v>200</v>
      </c>
      <c r="F64" s="19" t="s">
        <v>222</v>
      </c>
      <c r="G64" s="19" t="s">
        <v>760</v>
      </c>
      <c r="H64" s="19" t="s">
        <v>223</v>
      </c>
      <c r="I64" s="19" t="s">
        <v>599</v>
      </c>
      <c r="J64" s="19" t="s">
        <v>224</v>
      </c>
      <c r="K64" s="20">
        <v>0.5</v>
      </c>
      <c r="L64" s="21">
        <v>0.2</v>
      </c>
      <c r="M64" s="20">
        <v>6</v>
      </c>
      <c r="N64" s="21">
        <v>6</v>
      </c>
      <c r="O64" s="20">
        <v>7</v>
      </c>
      <c r="P64" s="21">
        <v>7</v>
      </c>
      <c r="Q64" s="22">
        <v>21</v>
      </c>
      <c r="R64" s="23">
        <v>8.4000000000000021</v>
      </c>
    </row>
    <row r="65" spans="1:18" ht="294" x14ac:dyDescent="0.25">
      <c r="A65" s="16">
        <v>59</v>
      </c>
      <c r="B65" s="17" t="s">
        <v>1715</v>
      </c>
      <c r="C65" s="18" t="s">
        <v>1716</v>
      </c>
      <c r="D65" s="28"/>
      <c r="E65" s="19" t="s">
        <v>302</v>
      </c>
      <c r="F65" s="19" t="s">
        <v>489</v>
      </c>
      <c r="G65" s="19" t="s">
        <v>763</v>
      </c>
      <c r="H65" s="19" t="s">
        <v>490</v>
      </c>
      <c r="I65" s="19" t="s">
        <v>599</v>
      </c>
      <c r="J65" s="19" t="s">
        <v>491</v>
      </c>
      <c r="K65" s="20">
        <v>0.5</v>
      </c>
      <c r="L65" s="21">
        <v>0.2</v>
      </c>
      <c r="M65" s="20">
        <v>6</v>
      </c>
      <c r="N65" s="21">
        <v>6</v>
      </c>
      <c r="O65" s="20">
        <v>7</v>
      </c>
      <c r="P65" s="21">
        <v>7</v>
      </c>
      <c r="Q65" s="22">
        <v>21</v>
      </c>
      <c r="R65" s="23">
        <v>8.4000000000000021</v>
      </c>
    </row>
    <row r="66" spans="1:18" ht="231" x14ac:dyDescent="0.25">
      <c r="A66" s="16">
        <v>60</v>
      </c>
      <c r="B66" s="17" t="s">
        <v>1717</v>
      </c>
      <c r="C66" s="18" t="s">
        <v>1718</v>
      </c>
      <c r="D66" s="28"/>
      <c r="E66" s="19" t="s">
        <v>227</v>
      </c>
      <c r="F66" s="19" t="s">
        <v>228</v>
      </c>
      <c r="G66" s="19" t="s">
        <v>766</v>
      </c>
      <c r="H66" s="19" t="s">
        <v>229</v>
      </c>
      <c r="I66" s="19" t="s">
        <v>599</v>
      </c>
      <c r="J66" s="19" t="s">
        <v>230</v>
      </c>
      <c r="K66" s="20">
        <v>0.5</v>
      </c>
      <c r="L66" s="21">
        <v>0.2</v>
      </c>
      <c r="M66" s="20">
        <v>6</v>
      </c>
      <c r="N66" s="21">
        <v>6</v>
      </c>
      <c r="O66" s="20">
        <v>7</v>
      </c>
      <c r="P66" s="21">
        <v>7</v>
      </c>
      <c r="Q66" s="22">
        <v>21</v>
      </c>
      <c r="R66" s="23">
        <v>8.4000000000000021</v>
      </c>
    </row>
    <row r="67" spans="1:18" ht="399" x14ac:dyDescent="0.25">
      <c r="A67" s="16">
        <v>61</v>
      </c>
      <c r="B67" s="17" t="s">
        <v>1719</v>
      </c>
      <c r="C67" s="18" t="s">
        <v>1720</v>
      </c>
      <c r="D67" s="28"/>
      <c r="E67" s="19" t="s">
        <v>237</v>
      </c>
      <c r="F67" s="19" t="s">
        <v>238</v>
      </c>
      <c r="G67" s="19" t="s">
        <v>773</v>
      </c>
      <c r="H67" s="19" t="s">
        <v>239</v>
      </c>
      <c r="I67" s="19" t="s">
        <v>599</v>
      </c>
      <c r="J67" s="19" t="s">
        <v>234</v>
      </c>
      <c r="K67" s="20">
        <v>0.5</v>
      </c>
      <c r="L67" s="21">
        <v>0.2</v>
      </c>
      <c r="M67" s="20">
        <v>6</v>
      </c>
      <c r="N67" s="21">
        <v>6</v>
      </c>
      <c r="O67" s="20">
        <v>7</v>
      </c>
      <c r="P67" s="21">
        <v>7</v>
      </c>
      <c r="Q67" s="22">
        <v>21</v>
      </c>
      <c r="R67" s="23">
        <v>8.4000000000000021</v>
      </c>
    </row>
    <row r="68" spans="1:18" ht="357" x14ac:dyDescent="0.25">
      <c r="A68" s="16">
        <v>62</v>
      </c>
      <c r="B68" s="17" t="s">
        <v>1721</v>
      </c>
      <c r="C68" s="18" t="s">
        <v>1722</v>
      </c>
      <c r="D68" s="28"/>
      <c r="E68" s="19" t="s">
        <v>237</v>
      </c>
      <c r="F68" s="19" t="s">
        <v>238</v>
      </c>
      <c r="G68" s="19" t="s">
        <v>773</v>
      </c>
      <c r="H68" s="19" t="s">
        <v>239</v>
      </c>
      <c r="I68" s="19" t="s">
        <v>599</v>
      </c>
      <c r="J68" s="19" t="s">
        <v>234</v>
      </c>
      <c r="K68" s="20">
        <v>0.5</v>
      </c>
      <c r="L68" s="21">
        <v>0.2</v>
      </c>
      <c r="M68" s="20">
        <v>6</v>
      </c>
      <c r="N68" s="21">
        <v>6</v>
      </c>
      <c r="O68" s="20">
        <v>7</v>
      </c>
      <c r="P68" s="21">
        <v>7</v>
      </c>
      <c r="Q68" s="22">
        <v>21</v>
      </c>
      <c r="R68" s="23">
        <v>8.4000000000000021</v>
      </c>
    </row>
    <row r="69" spans="1:18" ht="105" x14ac:dyDescent="0.25">
      <c r="A69" s="16">
        <v>63</v>
      </c>
      <c r="B69" s="17" t="s">
        <v>1723</v>
      </c>
      <c r="C69" s="18" t="s">
        <v>1724</v>
      </c>
      <c r="D69" s="28"/>
      <c r="E69" s="19" t="s">
        <v>231</v>
      </c>
      <c r="F69" s="19" t="s">
        <v>232</v>
      </c>
      <c r="G69" s="19" t="s">
        <v>769</v>
      </c>
      <c r="H69" s="19" t="s">
        <v>233</v>
      </c>
      <c r="I69" s="19" t="s">
        <v>599</v>
      </c>
      <c r="J69" s="19" t="s">
        <v>234</v>
      </c>
      <c r="K69" s="20">
        <v>0.5</v>
      </c>
      <c r="L69" s="21">
        <v>0.2</v>
      </c>
      <c r="M69" s="20">
        <v>6</v>
      </c>
      <c r="N69" s="21">
        <v>6</v>
      </c>
      <c r="O69" s="20">
        <v>7</v>
      </c>
      <c r="P69" s="21">
        <v>7</v>
      </c>
      <c r="Q69" s="22">
        <v>21</v>
      </c>
      <c r="R69" s="23">
        <v>8.4000000000000021</v>
      </c>
    </row>
    <row r="70" spans="1:18" ht="409.5" x14ac:dyDescent="0.25">
      <c r="A70" s="16">
        <v>64</v>
      </c>
      <c r="B70" s="17" t="s">
        <v>1725</v>
      </c>
      <c r="C70" s="18" t="s">
        <v>1726</v>
      </c>
      <c r="D70" s="28"/>
      <c r="E70" s="19" t="s">
        <v>240</v>
      </c>
      <c r="F70" s="19" t="s">
        <v>241</v>
      </c>
      <c r="G70" s="19" t="s">
        <v>990</v>
      </c>
      <c r="H70" s="19" t="s">
        <v>242</v>
      </c>
      <c r="I70" s="19" t="s">
        <v>595</v>
      </c>
      <c r="J70" s="19" t="s">
        <v>243</v>
      </c>
      <c r="K70" s="20">
        <v>0.5</v>
      </c>
      <c r="L70" s="21">
        <v>0.5</v>
      </c>
      <c r="M70" s="20">
        <v>6</v>
      </c>
      <c r="N70" s="21">
        <v>6</v>
      </c>
      <c r="O70" s="20">
        <v>3</v>
      </c>
      <c r="P70" s="21">
        <v>3</v>
      </c>
      <c r="Q70" s="22">
        <v>9</v>
      </c>
      <c r="R70" s="23">
        <v>9</v>
      </c>
    </row>
    <row r="71" spans="1:18" ht="294" x14ac:dyDescent="0.25">
      <c r="A71" s="16">
        <v>65</v>
      </c>
      <c r="B71" s="17" t="s">
        <v>1727</v>
      </c>
      <c r="C71" s="18" t="s">
        <v>1728</v>
      </c>
      <c r="D71" s="28"/>
      <c r="E71" s="19" t="s">
        <v>478</v>
      </c>
      <c r="F71" s="19" t="s">
        <v>479</v>
      </c>
      <c r="G71" s="19" t="s">
        <v>751</v>
      </c>
      <c r="H71" s="19" t="s">
        <v>480</v>
      </c>
      <c r="I71" s="19" t="s">
        <v>595</v>
      </c>
      <c r="J71" s="19" t="s">
        <v>184</v>
      </c>
      <c r="K71" s="20">
        <v>0.5</v>
      </c>
      <c r="L71" s="21">
        <v>0.5</v>
      </c>
      <c r="M71" s="20">
        <v>6</v>
      </c>
      <c r="N71" s="21">
        <v>6</v>
      </c>
      <c r="O71" s="20">
        <v>3</v>
      </c>
      <c r="P71" s="21">
        <v>3</v>
      </c>
      <c r="Q71" s="22">
        <v>9</v>
      </c>
      <c r="R71" s="23">
        <v>9</v>
      </c>
    </row>
    <row r="72" spans="1:18" ht="409.5" x14ac:dyDescent="0.25">
      <c r="A72" s="16">
        <v>66</v>
      </c>
      <c r="B72" s="17" t="s">
        <v>1729</v>
      </c>
      <c r="C72" s="18" t="s">
        <v>1730</v>
      </c>
      <c r="D72" s="28"/>
      <c r="E72" s="19" t="s">
        <v>103</v>
      </c>
      <c r="F72" s="19" t="s">
        <v>246</v>
      </c>
      <c r="G72" s="19" t="s">
        <v>776</v>
      </c>
      <c r="H72" s="19" t="s">
        <v>247</v>
      </c>
      <c r="I72" s="19" t="s">
        <v>599</v>
      </c>
      <c r="J72" s="19" t="s">
        <v>248</v>
      </c>
      <c r="K72" s="20">
        <v>1</v>
      </c>
      <c r="L72" s="21">
        <v>0.5</v>
      </c>
      <c r="M72" s="20">
        <v>6</v>
      </c>
      <c r="N72" s="21">
        <v>6</v>
      </c>
      <c r="O72" s="20">
        <v>7</v>
      </c>
      <c r="P72" s="21">
        <v>3</v>
      </c>
      <c r="Q72" s="22">
        <v>42</v>
      </c>
      <c r="R72" s="23">
        <v>9</v>
      </c>
    </row>
    <row r="73" spans="1:18" ht="336" x14ac:dyDescent="0.25">
      <c r="A73" s="16">
        <v>67</v>
      </c>
      <c r="B73" s="17" t="s">
        <v>1731</v>
      </c>
      <c r="C73" s="18" t="s">
        <v>1732</v>
      </c>
      <c r="D73" s="28"/>
      <c r="E73" s="19" t="s">
        <v>251</v>
      </c>
      <c r="F73" s="19" t="s">
        <v>252</v>
      </c>
      <c r="G73" s="19" t="s">
        <v>779</v>
      </c>
      <c r="H73" s="19" t="s">
        <v>253</v>
      </c>
      <c r="I73" s="19" t="s">
        <v>599</v>
      </c>
      <c r="J73" s="19" t="s">
        <v>254</v>
      </c>
      <c r="K73" s="20">
        <v>1</v>
      </c>
      <c r="L73" s="21">
        <v>0.5</v>
      </c>
      <c r="M73" s="20">
        <v>6</v>
      </c>
      <c r="N73" s="21">
        <v>6</v>
      </c>
      <c r="O73" s="20">
        <v>7</v>
      </c>
      <c r="P73" s="21">
        <v>3</v>
      </c>
      <c r="Q73" s="22">
        <v>42</v>
      </c>
      <c r="R73" s="23">
        <v>9</v>
      </c>
    </row>
    <row r="74" spans="1:18" ht="147" x14ac:dyDescent="0.25">
      <c r="A74" s="16">
        <v>68</v>
      </c>
      <c r="B74" s="17" t="s">
        <v>1733</v>
      </c>
      <c r="C74" s="18" t="s">
        <v>1734</v>
      </c>
      <c r="D74" s="28"/>
      <c r="E74" s="19" t="s">
        <v>255</v>
      </c>
      <c r="F74" s="19" t="s">
        <v>256</v>
      </c>
      <c r="G74" s="19" t="s">
        <v>782</v>
      </c>
      <c r="H74" s="19" t="s">
        <v>257</v>
      </c>
      <c r="I74" s="19" t="s">
        <v>599</v>
      </c>
      <c r="J74" s="19" t="s">
        <v>258</v>
      </c>
      <c r="K74" s="20">
        <v>1</v>
      </c>
      <c r="L74" s="21">
        <v>0.5</v>
      </c>
      <c r="M74" s="20">
        <v>6</v>
      </c>
      <c r="N74" s="21">
        <v>6</v>
      </c>
      <c r="O74" s="20">
        <v>7</v>
      </c>
      <c r="P74" s="21">
        <v>3</v>
      </c>
      <c r="Q74" s="22">
        <v>42</v>
      </c>
      <c r="R74" s="23">
        <v>9</v>
      </c>
    </row>
    <row r="75" spans="1:18" ht="252" x14ac:dyDescent="0.25">
      <c r="A75" s="16">
        <v>69</v>
      </c>
      <c r="B75" s="17" t="s">
        <v>1735</v>
      </c>
      <c r="C75" s="18" t="s">
        <v>1736</v>
      </c>
      <c r="D75" s="28"/>
      <c r="E75" s="19" t="s">
        <v>261</v>
      </c>
      <c r="F75" s="19" t="s">
        <v>506</v>
      </c>
      <c r="G75" s="19" t="s">
        <v>786</v>
      </c>
      <c r="H75" s="19" t="s">
        <v>507</v>
      </c>
      <c r="I75" s="19" t="s">
        <v>599</v>
      </c>
      <c r="J75" s="19" t="s">
        <v>264</v>
      </c>
      <c r="K75" s="20">
        <v>1</v>
      </c>
      <c r="L75" s="21">
        <v>0.5</v>
      </c>
      <c r="M75" s="20">
        <v>6</v>
      </c>
      <c r="N75" s="21">
        <v>6</v>
      </c>
      <c r="O75" s="20">
        <v>7</v>
      </c>
      <c r="P75" s="21">
        <v>7</v>
      </c>
      <c r="Q75" s="22">
        <v>42</v>
      </c>
      <c r="R75" s="23">
        <v>21</v>
      </c>
    </row>
    <row r="76" spans="1:18" ht="336" x14ac:dyDescent="0.25">
      <c r="A76" s="16">
        <v>70</v>
      </c>
      <c r="B76" s="17" t="s">
        <v>1731</v>
      </c>
      <c r="C76" s="18" t="s">
        <v>1732</v>
      </c>
      <c r="D76" s="28"/>
      <c r="E76" s="19" t="s">
        <v>510</v>
      </c>
      <c r="F76" s="19" t="s">
        <v>511</v>
      </c>
      <c r="G76" s="19" t="s">
        <v>789</v>
      </c>
      <c r="H76" s="19" t="s">
        <v>512</v>
      </c>
      <c r="I76" s="19" t="s">
        <v>599</v>
      </c>
      <c r="J76" s="19" t="s">
        <v>254</v>
      </c>
      <c r="K76" s="20">
        <v>1</v>
      </c>
      <c r="L76" s="21">
        <v>0.5</v>
      </c>
      <c r="M76" s="20">
        <v>6</v>
      </c>
      <c r="N76" s="21">
        <v>6</v>
      </c>
      <c r="O76" s="20">
        <v>7</v>
      </c>
      <c r="P76" s="21">
        <v>7</v>
      </c>
      <c r="Q76" s="22">
        <v>42</v>
      </c>
      <c r="R76" s="23">
        <v>21</v>
      </c>
    </row>
    <row r="77" spans="1:18" ht="409.5" x14ac:dyDescent="0.25">
      <c r="A77" s="16">
        <v>71</v>
      </c>
      <c r="B77" s="17" t="s">
        <v>1737</v>
      </c>
      <c r="C77" s="18" t="s">
        <v>1738</v>
      </c>
      <c r="D77" s="28"/>
      <c r="E77" s="19" t="s">
        <v>515</v>
      </c>
      <c r="F77" s="19" t="s">
        <v>516</v>
      </c>
      <c r="G77" s="19" t="s">
        <v>792</v>
      </c>
      <c r="H77" s="19" t="s">
        <v>517</v>
      </c>
      <c r="I77" s="19" t="s">
        <v>595</v>
      </c>
      <c r="J77" s="19" t="s">
        <v>243</v>
      </c>
      <c r="K77" s="20">
        <v>0.5</v>
      </c>
      <c r="L77" s="21">
        <v>0.5</v>
      </c>
      <c r="M77" s="20">
        <v>6</v>
      </c>
      <c r="N77" s="21">
        <v>6</v>
      </c>
      <c r="O77" s="20">
        <v>3</v>
      </c>
      <c r="P77" s="21">
        <v>3</v>
      </c>
      <c r="Q77" s="22">
        <v>9</v>
      </c>
      <c r="R77" s="23">
        <v>9</v>
      </c>
    </row>
    <row r="78" spans="1:18" ht="409.5" x14ac:dyDescent="0.25">
      <c r="A78" s="16">
        <v>72</v>
      </c>
      <c r="B78" s="17" t="s">
        <v>1739</v>
      </c>
      <c r="C78" s="18" t="s">
        <v>1740</v>
      </c>
      <c r="D78" s="28"/>
      <c r="E78" s="19" t="s">
        <v>273</v>
      </c>
      <c r="F78" s="19" t="s">
        <v>274</v>
      </c>
      <c r="G78" s="19" t="s">
        <v>793</v>
      </c>
      <c r="H78" s="19" t="s">
        <v>275</v>
      </c>
      <c r="I78" s="19" t="s">
        <v>595</v>
      </c>
      <c r="J78" s="19" t="s">
        <v>243</v>
      </c>
      <c r="K78" s="20">
        <v>0.5</v>
      </c>
      <c r="L78" s="21">
        <v>0.5</v>
      </c>
      <c r="M78" s="20">
        <v>6</v>
      </c>
      <c r="N78" s="21">
        <v>6</v>
      </c>
      <c r="O78" s="20">
        <v>3</v>
      </c>
      <c r="P78" s="21">
        <v>3</v>
      </c>
      <c r="Q78" s="22">
        <v>9</v>
      </c>
      <c r="R78" s="23">
        <v>9</v>
      </c>
    </row>
    <row r="79" spans="1:18" ht="409.5" x14ac:dyDescent="0.25">
      <c r="A79" s="16">
        <v>73</v>
      </c>
      <c r="B79" s="17" t="s">
        <v>1741</v>
      </c>
      <c r="C79" s="18" t="s">
        <v>1742</v>
      </c>
      <c r="D79" s="28"/>
      <c r="E79" s="19" t="s">
        <v>278</v>
      </c>
      <c r="F79" s="19" t="s">
        <v>279</v>
      </c>
      <c r="G79" s="19" t="s">
        <v>797</v>
      </c>
      <c r="H79" s="19" t="s">
        <v>280</v>
      </c>
      <c r="I79" s="19" t="s">
        <v>595</v>
      </c>
      <c r="J79" s="19" t="s">
        <v>243</v>
      </c>
      <c r="K79" s="20">
        <v>0.5</v>
      </c>
      <c r="L79" s="21">
        <v>0.52</v>
      </c>
      <c r="M79" s="20">
        <v>6</v>
      </c>
      <c r="N79" s="21">
        <v>6</v>
      </c>
      <c r="O79" s="20">
        <v>3</v>
      </c>
      <c r="P79" s="21">
        <v>3</v>
      </c>
      <c r="Q79" s="22">
        <v>9</v>
      </c>
      <c r="R79" s="23">
        <v>9.36</v>
      </c>
    </row>
    <row r="80" spans="1:18" ht="105" x14ac:dyDescent="0.25">
      <c r="A80" s="16">
        <v>74</v>
      </c>
      <c r="B80" s="17" t="s">
        <v>1743</v>
      </c>
      <c r="C80" s="18" t="s">
        <v>1744</v>
      </c>
      <c r="D80" s="28"/>
      <c r="E80" s="19" t="s">
        <v>200</v>
      </c>
      <c r="F80" s="19" t="s">
        <v>201</v>
      </c>
      <c r="G80" s="19" t="s">
        <v>754</v>
      </c>
      <c r="H80" s="19" t="s">
        <v>202</v>
      </c>
      <c r="I80" s="19" t="s">
        <v>658</v>
      </c>
      <c r="J80" s="19" t="s">
        <v>203</v>
      </c>
      <c r="K80" s="20">
        <v>3</v>
      </c>
      <c r="L80" s="21">
        <v>0.5</v>
      </c>
      <c r="M80" s="20">
        <v>6</v>
      </c>
      <c r="N80" s="21">
        <v>6</v>
      </c>
      <c r="O80" s="20">
        <v>7</v>
      </c>
      <c r="P80" s="21">
        <v>3</v>
      </c>
      <c r="Q80" s="22">
        <v>126</v>
      </c>
      <c r="R80" s="23">
        <v>9</v>
      </c>
    </row>
    <row r="81" spans="1:18" ht="189" x14ac:dyDescent="0.25">
      <c r="A81" s="16">
        <v>75</v>
      </c>
      <c r="B81" s="17" t="s">
        <v>1743</v>
      </c>
      <c r="C81" s="18" t="s">
        <v>1744</v>
      </c>
      <c r="D81" s="28"/>
      <c r="E81" s="19" t="s">
        <v>216</v>
      </c>
      <c r="F81" s="19" t="s">
        <v>217</v>
      </c>
      <c r="G81" s="19" t="s">
        <v>757</v>
      </c>
      <c r="H81" s="19" t="s">
        <v>218</v>
      </c>
      <c r="I81" s="19" t="s">
        <v>599</v>
      </c>
      <c r="J81" s="19" t="s">
        <v>219</v>
      </c>
      <c r="K81" s="20">
        <v>1</v>
      </c>
      <c r="L81" s="21">
        <v>0.5</v>
      </c>
      <c r="M81" s="20">
        <v>6</v>
      </c>
      <c r="N81" s="21">
        <v>6</v>
      </c>
      <c r="O81" s="20">
        <v>7</v>
      </c>
      <c r="P81" s="21">
        <v>7</v>
      </c>
      <c r="Q81" s="22">
        <v>42</v>
      </c>
      <c r="R81" s="23">
        <v>21</v>
      </c>
    </row>
    <row r="82" spans="1:18" ht="63" x14ac:dyDescent="0.25">
      <c r="A82" s="16">
        <v>76</v>
      </c>
      <c r="B82" s="17" t="s">
        <v>1743</v>
      </c>
      <c r="C82" s="18" t="s">
        <v>1744</v>
      </c>
      <c r="D82" s="28"/>
      <c r="E82" s="19" t="s">
        <v>200</v>
      </c>
      <c r="F82" s="19" t="s">
        <v>222</v>
      </c>
      <c r="G82" s="19" t="s">
        <v>760</v>
      </c>
      <c r="H82" s="19" t="s">
        <v>223</v>
      </c>
      <c r="I82" s="19" t="s">
        <v>599</v>
      </c>
      <c r="J82" s="19" t="s">
        <v>224</v>
      </c>
      <c r="K82" s="20">
        <v>0.5</v>
      </c>
      <c r="L82" s="21">
        <v>0.2</v>
      </c>
      <c r="M82" s="20">
        <v>6</v>
      </c>
      <c r="N82" s="21">
        <v>6</v>
      </c>
      <c r="O82" s="20">
        <v>7</v>
      </c>
      <c r="P82" s="21">
        <v>7</v>
      </c>
      <c r="Q82" s="22">
        <v>21</v>
      </c>
      <c r="R82" s="23">
        <v>8.4000000000000021</v>
      </c>
    </row>
    <row r="83" spans="1:18" ht="189" x14ac:dyDescent="0.25">
      <c r="A83" s="16">
        <v>77</v>
      </c>
      <c r="B83" s="17" t="s">
        <v>1743</v>
      </c>
      <c r="C83" s="18" t="s">
        <v>1744</v>
      </c>
      <c r="D83" s="28"/>
      <c r="E83" s="19" t="s">
        <v>302</v>
      </c>
      <c r="F83" s="19" t="s">
        <v>489</v>
      </c>
      <c r="G83" s="19" t="s">
        <v>763</v>
      </c>
      <c r="H83" s="19" t="s">
        <v>490</v>
      </c>
      <c r="I83" s="19" t="s">
        <v>599</v>
      </c>
      <c r="J83" s="19" t="s">
        <v>491</v>
      </c>
      <c r="K83" s="20">
        <v>0.5</v>
      </c>
      <c r="L83" s="21">
        <v>0.2</v>
      </c>
      <c r="M83" s="20">
        <v>6</v>
      </c>
      <c r="N83" s="21">
        <v>6</v>
      </c>
      <c r="O83" s="20">
        <v>7</v>
      </c>
      <c r="P83" s="21">
        <v>7</v>
      </c>
      <c r="Q83" s="22">
        <v>21</v>
      </c>
      <c r="R83" s="23">
        <v>8.4000000000000021</v>
      </c>
    </row>
    <row r="84" spans="1:18" ht="126" x14ac:dyDescent="0.25">
      <c r="A84" s="16">
        <v>78</v>
      </c>
      <c r="B84" s="17" t="s">
        <v>1743</v>
      </c>
      <c r="C84" s="18" t="s">
        <v>1744</v>
      </c>
      <c r="D84" s="28"/>
      <c r="E84" s="19" t="s">
        <v>227</v>
      </c>
      <c r="F84" s="19" t="s">
        <v>228</v>
      </c>
      <c r="G84" s="19" t="s">
        <v>766</v>
      </c>
      <c r="H84" s="19" t="s">
        <v>229</v>
      </c>
      <c r="I84" s="19" t="s">
        <v>599</v>
      </c>
      <c r="J84" s="19" t="s">
        <v>230</v>
      </c>
      <c r="K84" s="20">
        <v>0.5</v>
      </c>
      <c r="L84" s="21">
        <v>0.2</v>
      </c>
      <c r="M84" s="20">
        <v>6</v>
      </c>
      <c r="N84" s="21">
        <v>6</v>
      </c>
      <c r="O84" s="20">
        <v>7</v>
      </c>
      <c r="P84" s="21">
        <v>7</v>
      </c>
      <c r="Q84" s="22">
        <v>21</v>
      </c>
      <c r="R84" s="23">
        <v>8.4000000000000021</v>
      </c>
    </row>
    <row r="85" spans="1:18" ht="105" x14ac:dyDescent="0.25">
      <c r="A85" s="16">
        <v>79</v>
      </c>
      <c r="B85" s="17" t="s">
        <v>1743</v>
      </c>
      <c r="C85" s="18" t="s">
        <v>1744</v>
      </c>
      <c r="D85" s="28"/>
      <c r="E85" s="19" t="s">
        <v>231</v>
      </c>
      <c r="F85" s="19" t="s">
        <v>232</v>
      </c>
      <c r="G85" s="19" t="s">
        <v>769</v>
      </c>
      <c r="H85" s="19" t="s">
        <v>233</v>
      </c>
      <c r="I85" s="19" t="s">
        <v>599</v>
      </c>
      <c r="J85" s="19" t="s">
        <v>234</v>
      </c>
      <c r="K85" s="20">
        <v>0.5</v>
      </c>
      <c r="L85" s="21">
        <v>0.2</v>
      </c>
      <c r="M85" s="20">
        <v>6</v>
      </c>
      <c r="N85" s="21">
        <v>6</v>
      </c>
      <c r="O85" s="20">
        <v>7</v>
      </c>
      <c r="P85" s="21">
        <v>7</v>
      </c>
      <c r="Q85" s="22">
        <v>21</v>
      </c>
      <c r="R85" s="23">
        <v>8.4000000000000021</v>
      </c>
    </row>
    <row r="86" spans="1:18" ht="126" x14ac:dyDescent="0.25">
      <c r="A86" s="16">
        <v>80</v>
      </c>
      <c r="B86" s="17" t="s">
        <v>1743</v>
      </c>
      <c r="C86" s="18" t="s">
        <v>1744</v>
      </c>
      <c r="D86" s="28"/>
      <c r="E86" s="19" t="s">
        <v>237</v>
      </c>
      <c r="F86" s="19" t="s">
        <v>238</v>
      </c>
      <c r="G86" s="19" t="s">
        <v>773</v>
      </c>
      <c r="H86" s="19" t="s">
        <v>239</v>
      </c>
      <c r="I86" s="19" t="s">
        <v>599</v>
      </c>
      <c r="J86" s="19" t="s">
        <v>234</v>
      </c>
      <c r="K86" s="20">
        <v>0.5</v>
      </c>
      <c r="L86" s="21">
        <v>0.2</v>
      </c>
      <c r="M86" s="20">
        <v>6</v>
      </c>
      <c r="N86" s="21">
        <v>6</v>
      </c>
      <c r="O86" s="20">
        <v>7</v>
      </c>
      <c r="P86" s="21">
        <v>7</v>
      </c>
      <c r="Q86" s="22">
        <v>21</v>
      </c>
      <c r="R86" s="23">
        <v>8.4000000000000021</v>
      </c>
    </row>
    <row r="87" spans="1:18" ht="315" x14ac:dyDescent="0.25">
      <c r="A87" s="16">
        <v>81</v>
      </c>
      <c r="B87" s="17" t="s">
        <v>1667</v>
      </c>
      <c r="C87" s="18" t="s">
        <v>1668</v>
      </c>
      <c r="D87" s="28"/>
      <c r="E87" s="19" t="s">
        <v>283</v>
      </c>
      <c r="F87" s="19" t="s">
        <v>284</v>
      </c>
      <c r="G87" s="19" t="s">
        <v>800</v>
      </c>
      <c r="H87" s="19" t="s">
        <v>285</v>
      </c>
      <c r="I87" s="19" t="s">
        <v>599</v>
      </c>
      <c r="J87" s="19" t="s">
        <v>286</v>
      </c>
      <c r="K87" s="20">
        <v>1</v>
      </c>
      <c r="L87" s="21">
        <v>0.5</v>
      </c>
      <c r="M87" s="20">
        <v>6</v>
      </c>
      <c r="N87" s="21">
        <v>6</v>
      </c>
      <c r="O87" s="20">
        <v>7</v>
      </c>
      <c r="P87" s="21">
        <v>7</v>
      </c>
      <c r="Q87" s="22">
        <v>42</v>
      </c>
      <c r="R87" s="23">
        <v>21</v>
      </c>
    </row>
    <row r="88" spans="1:18" ht="409.5" x14ac:dyDescent="0.25">
      <c r="A88" s="16">
        <v>82</v>
      </c>
      <c r="B88" s="17" t="s">
        <v>1745</v>
      </c>
      <c r="C88" s="18" t="s">
        <v>1746</v>
      </c>
      <c r="D88" s="28"/>
      <c r="E88" s="19" t="s">
        <v>302</v>
      </c>
      <c r="F88" s="19" t="s">
        <v>303</v>
      </c>
      <c r="G88" s="19" t="s">
        <v>803</v>
      </c>
      <c r="H88" s="19" t="s">
        <v>304</v>
      </c>
      <c r="I88" s="19" t="s">
        <v>599</v>
      </c>
      <c r="J88" s="19" t="s">
        <v>305</v>
      </c>
      <c r="K88" s="20">
        <v>0.5</v>
      </c>
      <c r="L88" s="21">
        <v>0.2</v>
      </c>
      <c r="M88" s="20">
        <v>6</v>
      </c>
      <c r="N88" s="21">
        <v>6</v>
      </c>
      <c r="O88" s="20">
        <v>7</v>
      </c>
      <c r="P88" s="21">
        <v>7</v>
      </c>
      <c r="Q88" s="22">
        <v>21</v>
      </c>
      <c r="R88" s="23">
        <v>8.4000000000000021</v>
      </c>
    </row>
    <row r="89" spans="1:18" ht="409.5" x14ac:dyDescent="0.25">
      <c r="A89" s="16">
        <v>83</v>
      </c>
      <c r="B89" s="17" t="s">
        <v>1747</v>
      </c>
      <c r="C89" s="18" t="s">
        <v>1748</v>
      </c>
      <c r="D89" s="28"/>
      <c r="E89" s="19" t="s">
        <v>287</v>
      </c>
      <c r="F89" s="19" t="s">
        <v>288</v>
      </c>
      <c r="G89" s="19" t="s">
        <v>806</v>
      </c>
      <c r="H89" s="19" t="s">
        <v>289</v>
      </c>
      <c r="I89" s="19" t="s">
        <v>599</v>
      </c>
      <c r="J89" s="19" t="s">
        <v>290</v>
      </c>
      <c r="K89" s="20">
        <v>0.5</v>
      </c>
      <c r="L89" s="21">
        <v>0.2</v>
      </c>
      <c r="M89" s="20">
        <v>6</v>
      </c>
      <c r="N89" s="21">
        <v>6</v>
      </c>
      <c r="O89" s="20">
        <v>7</v>
      </c>
      <c r="P89" s="21">
        <v>7</v>
      </c>
      <c r="Q89" s="22">
        <v>21</v>
      </c>
      <c r="R89" s="23">
        <v>8.4000000000000021</v>
      </c>
    </row>
    <row r="90" spans="1:18" ht="273" x14ac:dyDescent="0.25">
      <c r="A90" s="16">
        <v>84</v>
      </c>
      <c r="B90" s="17" t="s">
        <v>1749</v>
      </c>
      <c r="C90" s="18" t="s">
        <v>1750</v>
      </c>
      <c r="D90" s="28"/>
      <c r="E90" s="19" t="s">
        <v>293</v>
      </c>
      <c r="F90" s="19" t="s">
        <v>294</v>
      </c>
      <c r="G90" s="19" t="s">
        <v>809</v>
      </c>
      <c r="H90" s="19" t="s">
        <v>295</v>
      </c>
      <c r="I90" s="19" t="s">
        <v>599</v>
      </c>
      <c r="J90" s="19" t="s">
        <v>296</v>
      </c>
      <c r="K90" s="20">
        <v>0.5</v>
      </c>
      <c r="L90" s="21">
        <v>0.2</v>
      </c>
      <c r="M90" s="20">
        <v>6</v>
      </c>
      <c r="N90" s="21">
        <v>6</v>
      </c>
      <c r="O90" s="20">
        <v>7</v>
      </c>
      <c r="P90" s="21">
        <v>7</v>
      </c>
      <c r="Q90" s="22">
        <v>21</v>
      </c>
      <c r="R90" s="23">
        <v>8.4000000000000021</v>
      </c>
    </row>
    <row r="91" spans="1:18" ht="252" x14ac:dyDescent="0.25">
      <c r="A91" s="16">
        <v>85</v>
      </c>
      <c r="B91" s="17" t="s">
        <v>1735</v>
      </c>
      <c r="C91" s="18" t="s">
        <v>1736</v>
      </c>
      <c r="D91" s="28"/>
      <c r="E91" s="19" t="s">
        <v>297</v>
      </c>
      <c r="F91" s="19" t="s">
        <v>298</v>
      </c>
      <c r="G91" s="19" t="s">
        <v>812</v>
      </c>
      <c r="H91" s="19" t="s">
        <v>299</v>
      </c>
      <c r="I91" s="19" t="s">
        <v>595</v>
      </c>
      <c r="J91" s="19" t="s">
        <v>243</v>
      </c>
      <c r="K91" s="20">
        <v>0.2</v>
      </c>
      <c r="L91" s="21">
        <v>0.2</v>
      </c>
      <c r="M91" s="20">
        <v>6</v>
      </c>
      <c r="N91" s="21">
        <v>6</v>
      </c>
      <c r="O91" s="20">
        <v>7</v>
      </c>
      <c r="P91" s="21">
        <v>7</v>
      </c>
      <c r="Q91" s="22">
        <v>8.4000000000000021</v>
      </c>
      <c r="R91" s="23">
        <v>8.4000000000000021</v>
      </c>
    </row>
    <row r="92" spans="1:18" ht="252" x14ac:dyDescent="0.25">
      <c r="A92" s="16">
        <v>86</v>
      </c>
      <c r="B92" s="17" t="s">
        <v>1735</v>
      </c>
      <c r="C92" s="18" t="s">
        <v>1736</v>
      </c>
      <c r="D92" s="28"/>
      <c r="E92" s="19" t="s">
        <v>302</v>
      </c>
      <c r="F92" s="19" t="s">
        <v>530</v>
      </c>
      <c r="G92" s="19" t="s">
        <v>815</v>
      </c>
      <c r="H92" s="19" t="s">
        <v>531</v>
      </c>
      <c r="I92" s="19" t="s">
        <v>595</v>
      </c>
      <c r="J92" s="19" t="s">
        <v>243</v>
      </c>
      <c r="K92" s="20">
        <v>0.2</v>
      </c>
      <c r="L92" s="21">
        <v>0.2</v>
      </c>
      <c r="M92" s="20">
        <v>6</v>
      </c>
      <c r="N92" s="21">
        <v>6</v>
      </c>
      <c r="O92" s="20">
        <v>3</v>
      </c>
      <c r="P92" s="21">
        <v>3</v>
      </c>
      <c r="Q92" s="22">
        <v>3.6000000000000005</v>
      </c>
      <c r="R92" s="23">
        <v>3.6000000000000005</v>
      </c>
    </row>
    <row r="93" spans="1:18" ht="336" x14ac:dyDescent="0.25">
      <c r="A93" s="16">
        <v>87</v>
      </c>
      <c r="B93" s="17" t="s">
        <v>1735</v>
      </c>
      <c r="C93" s="18" t="s">
        <v>1736</v>
      </c>
      <c r="D93" s="28"/>
      <c r="E93" s="19" t="s">
        <v>818</v>
      </c>
      <c r="F93" s="19" t="s">
        <v>819</v>
      </c>
      <c r="G93" s="19" t="s">
        <v>820</v>
      </c>
      <c r="H93" s="19" t="s">
        <v>821</v>
      </c>
      <c r="I93" s="19" t="s">
        <v>595</v>
      </c>
      <c r="J93" s="19" t="s">
        <v>243</v>
      </c>
      <c r="K93" s="20">
        <v>0.5</v>
      </c>
      <c r="L93" s="21">
        <v>0.5</v>
      </c>
      <c r="M93" s="20">
        <v>6</v>
      </c>
      <c r="N93" s="21">
        <v>6</v>
      </c>
      <c r="O93" s="20">
        <v>3</v>
      </c>
      <c r="P93" s="21">
        <v>3</v>
      </c>
      <c r="Q93" s="22">
        <v>9</v>
      </c>
      <c r="R93" s="23">
        <v>9</v>
      </c>
    </row>
    <row r="94" spans="1:18" ht="294" x14ac:dyDescent="0.25">
      <c r="A94" s="16">
        <v>88</v>
      </c>
      <c r="B94" s="17" t="s">
        <v>1735</v>
      </c>
      <c r="C94" s="18" t="s">
        <v>1736</v>
      </c>
      <c r="D94" s="28"/>
      <c r="E94" s="19" t="s">
        <v>822</v>
      </c>
      <c r="F94" s="19" t="s">
        <v>823</v>
      </c>
      <c r="G94" s="19" t="s">
        <v>824</v>
      </c>
      <c r="H94" s="19" t="s">
        <v>825</v>
      </c>
      <c r="I94" s="19" t="s">
        <v>595</v>
      </c>
      <c r="J94" s="19" t="s">
        <v>243</v>
      </c>
      <c r="K94" s="20">
        <v>0.5</v>
      </c>
      <c r="L94" s="21">
        <v>0.5</v>
      </c>
      <c r="M94" s="20">
        <v>6</v>
      </c>
      <c r="N94" s="21">
        <v>6</v>
      </c>
      <c r="O94" s="20">
        <v>3</v>
      </c>
      <c r="P94" s="21">
        <v>3</v>
      </c>
      <c r="Q94" s="22">
        <v>9</v>
      </c>
      <c r="R94" s="23">
        <v>9</v>
      </c>
    </row>
    <row r="95" spans="1:18" ht="357" x14ac:dyDescent="0.25">
      <c r="A95" s="16">
        <v>89</v>
      </c>
      <c r="B95" s="17" t="s">
        <v>1735</v>
      </c>
      <c r="C95" s="18" t="s">
        <v>1736</v>
      </c>
      <c r="D95" s="28"/>
      <c r="E95" s="19" t="s">
        <v>826</v>
      </c>
      <c r="F95" s="19" t="s">
        <v>827</v>
      </c>
      <c r="G95" s="19" t="s">
        <v>828</v>
      </c>
      <c r="H95" s="19" t="s">
        <v>829</v>
      </c>
      <c r="I95" s="19" t="s">
        <v>595</v>
      </c>
      <c r="J95" s="19" t="s">
        <v>243</v>
      </c>
      <c r="K95" s="20">
        <v>0.5</v>
      </c>
      <c r="L95" s="21">
        <v>0.5</v>
      </c>
      <c r="M95" s="20">
        <v>6</v>
      </c>
      <c r="N95" s="21">
        <v>6</v>
      </c>
      <c r="O95" s="20">
        <v>3</v>
      </c>
      <c r="P95" s="21">
        <v>3</v>
      </c>
      <c r="Q95" s="22">
        <v>9</v>
      </c>
      <c r="R95" s="23">
        <v>9</v>
      </c>
    </row>
    <row r="96" spans="1:18" ht="84" x14ac:dyDescent="0.25">
      <c r="A96" s="16">
        <v>90</v>
      </c>
      <c r="B96" s="17" t="s">
        <v>1751</v>
      </c>
      <c r="C96" s="18" t="s">
        <v>1752</v>
      </c>
      <c r="D96" s="28"/>
      <c r="E96" s="19" t="s">
        <v>306</v>
      </c>
      <c r="F96" s="19" t="s">
        <v>307</v>
      </c>
      <c r="G96" s="19" t="s">
        <v>838</v>
      </c>
      <c r="H96" s="19" t="s">
        <v>308</v>
      </c>
      <c r="I96" s="19" t="s">
        <v>595</v>
      </c>
      <c r="J96" s="19" t="s">
        <v>243</v>
      </c>
      <c r="K96" s="20">
        <v>0.5</v>
      </c>
      <c r="L96" s="21">
        <v>0.5</v>
      </c>
      <c r="M96" s="20">
        <v>6</v>
      </c>
      <c r="N96" s="21">
        <v>6</v>
      </c>
      <c r="O96" s="20">
        <v>3</v>
      </c>
      <c r="P96" s="21">
        <v>3</v>
      </c>
      <c r="Q96" s="22">
        <v>9</v>
      </c>
      <c r="R96" s="23">
        <v>9</v>
      </c>
    </row>
    <row r="97" spans="1:18" ht="147" x14ac:dyDescent="0.25">
      <c r="A97" s="16">
        <v>91</v>
      </c>
      <c r="B97" s="17" t="s">
        <v>1743</v>
      </c>
      <c r="C97" s="18" t="s">
        <v>1744</v>
      </c>
      <c r="D97" s="28"/>
      <c r="E97" s="19" t="s">
        <v>267</v>
      </c>
      <c r="F97" s="19" t="s">
        <v>268</v>
      </c>
      <c r="G97" s="19" t="s">
        <v>796</v>
      </c>
      <c r="H97" s="19" t="s">
        <v>269</v>
      </c>
      <c r="I97" s="19" t="s">
        <v>599</v>
      </c>
      <c r="J97" s="19" t="s">
        <v>270</v>
      </c>
      <c r="K97" s="20">
        <v>1</v>
      </c>
      <c r="L97" s="21">
        <v>0.5</v>
      </c>
      <c r="M97" s="20">
        <v>6</v>
      </c>
      <c r="N97" s="21">
        <v>6</v>
      </c>
      <c r="O97" s="20">
        <v>7</v>
      </c>
      <c r="P97" s="21">
        <v>7</v>
      </c>
      <c r="Q97" s="22">
        <v>42</v>
      </c>
      <c r="R97" s="23">
        <v>21</v>
      </c>
    </row>
    <row r="98" spans="1:18" ht="273" x14ac:dyDescent="0.25">
      <c r="A98" s="16">
        <v>92</v>
      </c>
      <c r="B98" s="17" t="s">
        <v>1743</v>
      </c>
      <c r="C98" s="18" t="s">
        <v>1744</v>
      </c>
      <c r="D98" s="28"/>
      <c r="E98" s="19" t="s">
        <v>278</v>
      </c>
      <c r="F98" s="19" t="s">
        <v>279</v>
      </c>
      <c r="G98" s="19" t="s">
        <v>797</v>
      </c>
      <c r="H98" s="19" t="s">
        <v>280</v>
      </c>
      <c r="I98" s="19" t="s">
        <v>595</v>
      </c>
      <c r="J98" s="19" t="s">
        <v>243</v>
      </c>
      <c r="K98" s="20">
        <v>0.5</v>
      </c>
      <c r="L98" s="21">
        <v>0.52</v>
      </c>
      <c r="M98" s="20">
        <v>6</v>
      </c>
      <c r="N98" s="21">
        <v>6</v>
      </c>
      <c r="O98" s="20">
        <v>3</v>
      </c>
      <c r="P98" s="21">
        <v>3</v>
      </c>
      <c r="Q98" s="22">
        <v>9</v>
      </c>
      <c r="R98" s="23">
        <v>9.36</v>
      </c>
    </row>
    <row r="99" spans="1:18" ht="105" x14ac:dyDescent="0.25">
      <c r="A99" s="16">
        <v>93</v>
      </c>
      <c r="B99" s="17" t="s">
        <v>1743</v>
      </c>
      <c r="C99" s="18" t="s">
        <v>1744</v>
      </c>
      <c r="D99" s="28"/>
      <c r="E99" s="19" t="s">
        <v>287</v>
      </c>
      <c r="F99" s="19" t="s">
        <v>288</v>
      </c>
      <c r="G99" s="19" t="s">
        <v>806</v>
      </c>
      <c r="H99" s="19" t="s">
        <v>289</v>
      </c>
      <c r="I99" s="19" t="s">
        <v>599</v>
      </c>
      <c r="J99" s="19" t="s">
        <v>290</v>
      </c>
      <c r="K99" s="20">
        <v>0.5</v>
      </c>
      <c r="L99" s="21">
        <v>0.2</v>
      </c>
      <c r="M99" s="20">
        <v>6</v>
      </c>
      <c r="N99" s="21">
        <v>6</v>
      </c>
      <c r="O99" s="20">
        <v>7</v>
      </c>
      <c r="P99" s="21">
        <v>7</v>
      </c>
      <c r="Q99" s="22">
        <v>21</v>
      </c>
      <c r="R99" s="23">
        <v>8.4000000000000021</v>
      </c>
    </row>
    <row r="100" spans="1:18" ht="63" x14ac:dyDescent="0.25">
      <c r="A100" s="16">
        <v>94</v>
      </c>
      <c r="B100" s="17" t="s">
        <v>1743</v>
      </c>
      <c r="C100" s="18" t="s">
        <v>1744</v>
      </c>
      <c r="D100" s="28"/>
      <c r="E100" s="19" t="s">
        <v>293</v>
      </c>
      <c r="F100" s="19" t="s">
        <v>294</v>
      </c>
      <c r="G100" s="19" t="s">
        <v>809</v>
      </c>
      <c r="H100" s="19" t="s">
        <v>295</v>
      </c>
      <c r="I100" s="19" t="s">
        <v>599</v>
      </c>
      <c r="J100" s="19" t="s">
        <v>296</v>
      </c>
      <c r="K100" s="20">
        <v>0.5</v>
      </c>
      <c r="L100" s="21">
        <v>0.2</v>
      </c>
      <c r="M100" s="20">
        <v>6</v>
      </c>
      <c r="N100" s="21">
        <v>6</v>
      </c>
      <c r="O100" s="20">
        <v>7</v>
      </c>
      <c r="P100" s="21">
        <v>7</v>
      </c>
      <c r="Q100" s="22">
        <v>21</v>
      </c>
      <c r="R100" s="23">
        <v>8.4000000000000021</v>
      </c>
    </row>
    <row r="101" spans="1:18" ht="42" x14ac:dyDescent="0.25">
      <c r="A101" s="16">
        <v>95</v>
      </c>
      <c r="B101" s="17" t="s">
        <v>1743</v>
      </c>
      <c r="C101" s="18" t="s">
        <v>1744</v>
      </c>
      <c r="D101" s="28"/>
      <c r="E101" s="19" t="s">
        <v>297</v>
      </c>
      <c r="F101" s="19" t="s">
        <v>298</v>
      </c>
      <c r="G101" s="19" t="s">
        <v>812</v>
      </c>
      <c r="H101" s="19" t="s">
        <v>299</v>
      </c>
      <c r="I101" s="19" t="s">
        <v>595</v>
      </c>
      <c r="J101" s="19" t="s">
        <v>243</v>
      </c>
      <c r="K101" s="20">
        <v>0.2</v>
      </c>
      <c r="L101" s="21">
        <v>0.2</v>
      </c>
      <c r="M101" s="20">
        <v>6</v>
      </c>
      <c r="N101" s="21">
        <v>6</v>
      </c>
      <c r="O101" s="20">
        <v>7</v>
      </c>
      <c r="P101" s="21">
        <v>7</v>
      </c>
      <c r="Q101" s="22">
        <v>8.4000000000000021</v>
      </c>
      <c r="R101" s="23">
        <v>8.4000000000000021</v>
      </c>
    </row>
    <row r="102" spans="1:18" ht="378" x14ac:dyDescent="0.25">
      <c r="A102" s="16">
        <v>96</v>
      </c>
      <c r="B102" s="17" t="s">
        <v>1753</v>
      </c>
      <c r="C102" s="18" t="s">
        <v>1754</v>
      </c>
      <c r="D102" s="28"/>
      <c r="E102" s="19" t="s">
        <v>1627</v>
      </c>
      <c r="F102" s="19" t="s">
        <v>1628</v>
      </c>
      <c r="G102" s="19" t="s">
        <v>1755</v>
      </c>
      <c r="H102" s="19" t="s">
        <v>1629</v>
      </c>
      <c r="I102" s="19" t="s">
        <v>661</v>
      </c>
      <c r="J102" s="19" t="s">
        <v>1630</v>
      </c>
      <c r="K102" s="20">
        <v>3</v>
      </c>
      <c r="L102" s="21">
        <v>1</v>
      </c>
      <c r="M102" s="20">
        <v>6</v>
      </c>
      <c r="N102" s="21">
        <v>6</v>
      </c>
      <c r="O102" s="20">
        <v>15</v>
      </c>
      <c r="P102" s="21">
        <v>15</v>
      </c>
      <c r="Q102" s="22">
        <v>270</v>
      </c>
      <c r="R102" s="23">
        <v>90</v>
      </c>
    </row>
    <row r="103" spans="1:18" ht="252" x14ac:dyDescent="0.25">
      <c r="A103" s="16">
        <v>97</v>
      </c>
      <c r="B103" s="17" t="s">
        <v>1735</v>
      </c>
      <c r="C103" s="18" t="s">
        <v>1736</v>
      </c>
      <c r="D103" s="28"/>
      <c r="E103" s="19" t="s">
        <v>319</v>
      </c>
      <c r="F103" s="19" t="s">
        <v>320</v>
      </c>
      <c r="G103" s="19" t="s">
        <v>858</v>
      </c>
      <c r="H103" s="19" t="s">
        <v>321</v>
      </c>
      <c r="I103" s="19" t="s">
        <v>599</v>
      </c>
      <c r="J103" s="19" t="s">
        <v>322</v>
      </c>
      <c r="K103" s="20">
        <v>1</v>
      </c>
      <c r="L103" s="21">
        <v>1</v>
      </c>
      <c r="M103" s="20">
        <v>6</v>
      </c>
      <c r="N103" s="21">
        <v>6</v>
      </c>
      <c r="O103" s="20">
        <v>7</v>
      </c>
      <c r="P103" s="21">
        <v>3</v>
      </c>
      <c r="Q103" s="22">
        <v>42</v>
      </c>
      <c r="R103" s="23">
        <v>18</v>
      </c>
    </row>
    <row r="104" spans="1:18" ht="315" x14ac:dyDescent="0.25">
      <c r="A104" s="16">
        <v>98</v>
      </c>
      <c r="B104" s="17" t="s">
        <v>1756</v>
      </c>
      <c r="C104" s="18" t="s">
        <v>1757</v>
      </c>
      <c r="D104" s="28"/>
      <c r="E104" s="19" t="s">
        <v>323</v>
      </c>
      <c r="F104" s="19" t="s">
        <v>324</v>
      </c>
      <c r="G104" s="19" t="s">
        <v>860</v>
      </c>
      <c r="H104" s="19" t="s">
        <v>325</v>
      </c>
      <c r="I104" s="19" t="s">
        <v>599</v>
      </c>
      <c r="J104" s="19" t="s">
        <v>326</v>
      </c>
      <c r="K104" s="20">
        <v>0.5</v>
      </c>
      <c r="L104" s="21">
        <v>0.2</v>
      </c>
      <c r="M104" s="20">
        <v>6</v>
      </c>
      <c r="N104" s="21">
        <v>6</v>
      </c>
      <c r="O104" s="20">
        <v>15</v>
      </c>
      <c r="P104" s="21">
        <v>3</v>
      </c>
      <c r="Q104" s="22">
        <v>45</v>
      </c>
      <c r="R104" s="23">
        <v>3.6000000000000005</v>
      </c>
    </row>
    <row r="105" spans="1:18" ht="409.5" x14ac:dyDescent="0.25">
      <c r="A105" s="16">
        <v>99</v>
      </c>
      <c r="B105" s="17" t="s">
        <v>1758</v>
      </c>
      <c r="C105" s="18" t="s">
        <v>1759</v>
      </c>
      <c r="D105" s="28"/>
      <c r="E105" s="19" t="s">
        <v>327</v>
      </c>
      <c r="F105" s="19" t="s">
        <v>328</v>
      </c>
      <c r="G105" s="19" t="s">
        <v>863</v>
      </c>
      <c r="H105" s="19" t="s">
        <v>329</v>
      </c>
      <c r="I105" s="19" t="s">
        <v>661</v>
      </c>
      <c r="J105" s="19" t="s">
        <v>330</v>
      </c>
      <c r="K105" s="20">
        <v>3</v>
      </c>
      <c r="L105" s="21">
        <v>1</v>
      </c>
      <c r="M105" s="20">
        <v>6</v>
      </c>
      <c r="N105" s="21">
        <v>6</v>
      </c>
      <c r="O105" s="20">
        <v>15</v>
      </c>
      <c r="P105" s="21">
        <v>7</v>
      </c>
      <c r="Q105" s="22">
        <v>270</v>
      </c>
      <c r="R105" s="23">
        <v>42</v>
      </c>
    </row>
    <row r="106" spans="1:18" ht="315" x14ac:dyDescent="0.25">
      <c r="A106" s="16">
        <v>100</v>
      </c>
      <c r="B106" s="17" t="s">
        <v>1760</v>
      </c>
      <c r="C106" s="18" t="s">
        <v>1761</v>
      </c>
      <c r="D106" s="28"/>
      <c r="E106" s="19" t="s">
        <v>337</v>
      </c>
      <c r="F106" s="19" t="s">
        <v>338</v>
      </c>
      <c r="G106" s="19" t="s">
        <v>865</v>
      </c>
      <c r="H106" s="19" t="s">
        <v>339</v>
      </c>
      <c r="I106" s="19" t="s">
        <v>658</v>
      </c>
      <c r="J106" s="19" t="s">
        <v>340</v>
      </c>
      <c r="K106" s="20">
        <v>3</v>
      </c>
      <c r="L106" s="21">
        <v>0.5</v>
      </c>
      <c r="M106" s="20">
        <v>6</v>
      </c>
      <c r="N106" s="21">
        <v>6</v>
      </c>
      <c r="O106" s="20">
        <v>7</v>
      </c>
      <c r="P106" s="21">
        <v>7</v>
      </c>
      <c r="Q106" s="22">
        <v>126</v>
      </c>
      <c r="R106" s="23">
        <v>21</v>
      </c>
    </row>
    <row r="107" spans="1:18" ht="273" x14ac:dyDescent="0.25">
      <c r="A107" s="16">
        <v>101</v>
      </c>
      <c r="B107" s="17" t="s">
        <v>1762</v>
      </c>
      <c r="C107" s="18" t="s">
        <v>1763</v>
      </c>
      <c r="D107" s="28"/>
      <c r="E107" s="19" t="s">
        <v>341</v>
      </c>
      <c r="F107" s="19" t="s">
        <v>342</v>
      </c>
      <c r="G107" s="19" t="s">
        <v>868</v>
      </c>
      <c r="H107" s="19" t="s">
        <v>343</v>
      </c>
      <c r="I107" s="19" t="s">
        <v>661</v>
      </c>
      <c r="J107" s="19" t="s">
        <v>330</v>
      </c>
      <c r="K107" s="20">
        <v>3</v>
      </c>
      <c r="L107" s="21">
        <v>1</v>
      </c>
      <c r="M107" s="20">
        <v>6</v>
      </c>
      <c r="N107" s="21">
        <v>6</v>
      </c>
      <c r="O107" s="20">
        <v>15</v>
      </c>
      <c r="P107" s="21">
        <v>7</v>
      </c>
      <c r="Q107" s="22">
        <v>270</v>
      </c>
      <c r="R107" s="23">
        <v>42</v>
      </c>
    </row>
    <row r="108" spans="1:18" ht="409.5" x14ac:dyDescent="0.25">
      <c r="A108" s="16">
        <v>102</v>
      </c>
      <c r="B108" s="17" t="s">
        <v>1764</v>
      </c>
      <c r="C108" s="18" t="s">
        <v>1765</v>
      </c>
      <c r="D108" s="28"/>
      <c r="E108" s="19" t="s">
        <v>319</v>
      </c>
      <c r="F108" s="19" t="s">
        <v>320</v>
      </c>
      <c r="G108" s="19" t="s">
        <v>858</v>
      </c>
      <c r="H108" s="19" t="s">
        <v>321</v>
      </c>
      <c r="I108" s="19" t="s">
        <v>599</v>
      </c>
      <c r="J108" s="19" t="s">
        <v>322</v>
      </c>
      <c r="K108" s="20">
        <v>1</v>
      </c>
      <c r="L108" s="21">
        <v>1</v>
      </c>
      <c r="M108" s="20">
        <v>6</v>
      </c>
      <c r="N108" s="21">
        <v>6</v>
      </c>
      <c r="O108" s="20">
        <v>7</v>
      </c>
      <c r="P108" s="21">
        <v>3</v>
      </c>
      <c r="Q108" s="22">
        <v>42</v>
      </c>
      <c r="R108" s="23">
        <v>18</v>
      </c>
    </row>
    <row r="109" spans="1:18" ht="84" x14ac:dyDescent="0.25">
      <c r="A109" s="16">
        <v>103</v>
      </c>
      <c r="B109" s="17" t="s">
        <v>1751</v>
      </c>
      <c r="C109" s="18" t="s">
        <v>1752</v>
      </c>
      <c r="D109" s="28"/>
      <c r="E109" s="19" t="s">
        <v>553</v>
      </c>
      <c r="F109" s="19" t="s">
        <v>554</v>
      </c>
      <c r="G109" s="19" t="s">
        <v>855</v>
      </c>
      <c r="H109" s="19" t="s">
        <v>555</v>
      </c>
      <c r="I109" s="19" t="s">
        <v>599</v>
      </c>
      <c r="J109" s="19" t="s">
        <v>556</v>
      </c>
      <c r="K109" s="20">
        <v>0.5</v>
      </c>
      <c r="L109" s="21">
        <v>0.2</v>
      </c>
      <c r="M109" s="20">
        <v>6</v>
      </c>
      <c r="N109" s="21">
        <v>6</v>
      </c>
      <c r="O109" s="20">
        <v>7</v>
      </c>
      <c r="P109" s="21">
        <v>7</v>
      </c>
      <c r="Q109" s="22">
        <v>21</v>
      </c>
      <c r="R109" s="23">
        <v>8.4000000000000021</v>
      </c>
    </row>
    <row r="110" spans="1:18" ht="315" x14ac:dyDescent="0.25">
      <c r="A110" s="16">
        <v>104</v>
      </c>
      <c r="B110" s="17" t="s">
        <v>1766</v>
      </c>
      <c r="C110" s="18" t="s">
        <v>1767</v>
      </c>
      <c r="D110" s="28"/>
      <c r="E110" s="19" t="s">
        <v>871</v>
      </c>
      <c r="F110" s="19" t="s">
        <v>872</v>
      </c>
      <c r="G110" s="19" t="s">
        <v>873</v>
      </c>
      <c r="H110" s="19" t="s">
        <v>874</v>
      </c>
      <c r="I110" s="19" t="s">
        <v>661</v>
      </c>
      <c r="J110" s="19" t="s">
        <v>330</v>
      </c>
      <c r="K110" s="20">
        <v>3</v>
      </c>
      <c r="L110" s="21">
        <v>1</v>
      </c>
      <c r="M110" s="20">
        <v>6</v>
      </c>
      <c r="N110" s="21">
        <v>6</v>
      </c>
      <c r="O110" s="20">
        <v>15</v>
      </c>
      <c r="P110" s="21">
        <v>7</v>
      </c>
      <c r="Q110" s="22">
        <v>270</v>
      </c>
      <c r="R110" s="23">
        <v>42</v>
      </c>
    </row>
    <row r="111" spans="1:18" ht="315" x14ac:dyDescent="0.25">
      <c r="A111" s="16">
        <v>105</v>
      </c>
      <c r="B111" s="17" t="s">
        <v>1768</v>
      </c>
      <c r="C111" s="18" t="s">
        <v>1769</v>
      </c>
      <c r="D111" s="28"/>
      <c r="E111" s="19" t="s">
        <v>538</v>
      </c>
      <c r="F111" s="19" t="s">
        <v>539</v>
      </c>
      <c r="G111" s="19" t="s">
        <v>1770</v>
      </c>
      <c r="H111" s="19" t="s">
        <v>540</v>
      </c>
      <c r="I111" s="19" t="s">
        <v>661</v>
      </c>
      <c r="J111" s="19" t="s">
        <v>541</v>
      </c>
      <c r="K111" s="20">
        <v>3</v>
      </c>
      <c r="L111" s="21">
        <v>1</v>
      </c>
      <c r="M111" s="20">
        <v>6</v>
      </c>
      <c r="N111" s="21">
        <v>6</v>
      </c>
      <c r="O111" s="20">
        <v>15</v>
      </c>
      <c r="P111" s="21">
        <v>15</v>
      </c>
      <c r="Q111" s="22">
        <v>270</v>
      </c>
      <c r="R111" s="23">
        <v>90</v>
      </c>
    </row>
    <row r="112" spans="1:18" ht="409.5" x14ac:dyDescent="0.25">
      <c r="A112" s="16">
        <v>106</v>
      </c>
      <c r="B112" s="17" t="s">
        <v>1655</v>
      </c>
      <c r="C112" s="18" t="s">
        <v>1656</v>
      </c>
      <c r="D112" s="28"/>
      <c r="E112" s="19" t="s">
        <v>532</v>
      </c>
      <c r="F112" s="19" t="s">
        <v>950</v>
      </c>
      <c r="G112" s="19" t="s">
        <v>995</v>
      </c>
      <c r="H112" s="19" t="s">
        <v>951</v>
      </c>
      <c r="I112" s="19" t="s">
        <v>599</v>
      </c>
      <c r="J112" s="19" t="s">
        <v>952</v>
      </c>
      <c r="K112" s="20">
        <v>0.5</v>
      </c>
      <c r="L112" s="21">
        <v>0.2</v>
      </c>
      <c r="M112" s="20">
        <v>6</v>
      </c>
      <c r="N112" s="21">
        <v>6</v>
      </c>
      <c r="O112" s="20">
        <v>7</v>
      </c>
      <c r="P112" s="21">
        <v>7</v>
      </c>
      <c r="Q112" s="22">
        <v>21</v>
      </c>
      <c r="R112" s="23">
        <v>8.4000000000000021</v>
      </c>
    </row>
    <row r="113" spans="1:18" ht="252" x14ac:dyDescent="0.25">
      <c r="A113" s="16">
        <v>107</v>
      </c>
      <c r="B113" s="17" t="s">
        <v>1735</v>
      </c>
      <c r="C113" s="18" t="s">
        <v>1736</v>
      </c>
      <c r="D113" s="28"/>
      <c r="E113" s="19" t="s">
        <v>875</v>
      </c>
      <c r="F113" s="19" t="s">
        <v>876</v>
      </c>
      <c r="G113" s="19" t="s">
        <v>877</v>
      </c>
      <c r="H113" s="19" t="s">
        <v>878</v>
      </c>
      <c r="I113" s="19" t="s">
        <v>658</v>
      </c>
      <c r="J113" s="19" t="s">
        <v>349</v>
      </c>
      <c r="K113" s="20">
        <v>0.5</v>
      </c>
      <c r="L113" s="21">
        <v>0.1</v>
      </c>
      <c r="M113" s="20">
        <v>6</v>
      </c>
      <c r="N113" s="21">
        <v>6</v>
      </c>
      <c r="O113" s="20">
        <v>40</v>
      </c>
      <c r="P113" s="21">
        <v>40</v>
      </c>
      <c r="Q113" s="22">
        <v>120</v>
      </c>
      <c r="R113" s="23">
        <v>24.000000000000004</v>
      </c>
    </row>
    <row r="114" spans="1:18" ht="105" x14ac:dyDescent="0.25">
      <c r="A114" s="16">
        <v>108</v>
      </c>
      <c r="B114" s="17" t="s">
        <v>1771</v>
      </c>
      <c r="C114" s="18" t="s">
        <v>1772</v>
      </c>
      <c r="D114" s="28"/>
      <c r="E114" s="19" t="s">
        <v>287</v>
      </c>
      <c r="F114" s="19" t="s">
        <v>288</v>
      </c>
      <c r="G114" s="19" t="s">
        <v>806</v>
      </c>
      <c r="H114" s="19" t="s">
        <v>289</v>
      </c>
      <c r="I114" s="19" t="s">
        <v>599</v>
      </c>
      <c r="J114" s="19" t="s">
        <v>290</v>
      </c>
      <c r="K114" s="20">
        <v>0.5</v>
      </c>
      <c r="L114" s="21">
        <v>0.2</v>
      </c>
      <c r="M114" s="20">
        <v>6</v>
      </c>
      <c r="N114" s="21">
        <v>6</v>
      </c>
      <c r="O114" s="20">
        <v>7</v>
      </c>
      <c r="P114" s="21">
        <v>7</v>
      </c>
      <c r="Q114" s="22">
        <v>21</v>
      </c>
      <c r="R114" s="23">
        <v>8.4000000000000021</v>
      </c>
    </row>
    <row r="115" spans="1:18" ht="63" x14ac:dyDescent="0.25">
      <c r="A115" s="16">
        <v>109</v>
      </c>
      <c r="B115" s="17" t="s">
        <v>1771</v>
      </c>
      <c r="C115" s="18" t="s">
        <v>1772</v>
      </c>
      <c r="D115" s="28"/>
      <c r="E115" s="19" t="s">
        <v>293</v>
      </c>
      <c r="F115" s="19" t="s">
        <v>294</v>
      </c>
      <c r="G115" s="19" t="s">
        <v>809</v>
      </c>
      <c r="H115" s="19" t="s">
        <v>295</v>
      </c>
      <c r="I115" s="19" t="s">
        <v>599</v>
      </c>
      <c r="J115" s="19" t="s">
        <v>296</v>
      </c>
      <c r="K115" s="20">
        <v>0.5</v>
      </c>
      <c r="L115" s="21">
        <v>0.2</v>
      </c>
      <c r="M115" s="20">
        <v>6</v>
      </c>
      <c r="N115" s="21">
        <v>6</v>
      </c>
      <c r="O115" s="20">
        <v>7</v>
      </c>
      <c r="P115" s="21">
        <v>7</v>
      </c>
      <c r="Q115" s="22">
        <v>21</v>
      </c>
      <c r="R115" s="23">
        <v>8.4000000000000021</v>
      </c>
    </row>
    <row r="116" spans="1:18" ht="42" x14ac:dyDescent="0.25">
      <c r="A116" s="16">
        <v>110</v>
      </c>
      <c r="B116" s="17" t="s">
        <v>1771</v>
      </c>
      <c r="C116" s="18" t="s">
        <v>1772</v>
      </c>
      <c r="D116" s="28"/>
      <c r="E116" s="19" t="s">
        <v>297</v>
      </c>
      <c r="F116" s="19" t="s">
        <v>298</v>
      </c>
      <c r="G116" s="19" t="s">
        <v>812</v>
      </c>
      <c r="H116" s="19" t="s">
        <v>299</v>
      </c>
      <c r="I116" s="19" t="s">
        <v>595</v>
      </c>
      <c r="J116" s="19" t="s">
        <v>243</v>
      </c>
      <c r="K116" s="20">
        <v>0.2</v>
      </c>
      <c r="L116" s="21">
        <v>0.2</v>
      </c>
      <c r="M116" s="20">
        <v>6</v>
      </c>
      <c r="N116" s="21">
        <v>6</v>
      </c>
      <c r="O116" s="20">
        <v>7</v>
      </c>
      <c r="P116" s="21">
        <v>7</v>
      </c>
      <c r="Q116" s="22">
        <v>8.4000000000000021</v>
      </c>
      <c r="R116" s="23">
        <v>8.4000000000000021</v>
      </c>
    </row>
    <row r="117" spans="1:18" ht="357" x14ac:dyDescent="0.25">
      <c r="A117" s="16">
        <v>111</v>
      </c>
      <c r="B117" s="17" t="s">
        <v>1773</v>
      </c>
      <c r="C117" s="18" t="s">
        <v>1774</v>
      </c>
      <c r="D117" s="28"/>
      <c r="E117" s="19" t="s">
        <v>379</v>
      </c>
      <c r="F117" s="19" t="s">
        <v>380</v>
      </c>
      <c r="G117" s="19" t="s">
        <v>883</v>
      </c>
      <c r="H117" s="19" t="s">
        <v>381</v>
      </c>
      <c r="I117" s="19" t="s">
        <v>661</v>
      </c>
      <c r="J117" s="19" t="s">
        <v>382</v>
      </c>
      <c r="K117" s="20">
        <v>1</v>
      </c>
      <c r="L117" s="21">
        <v>0.5</v>
      </c>
      <c r="M117" s="20">
        <v>6</v>
      </c>
      <c r="N117" s="21">
        <v>6</v>
      </c>
      <c r="O117" s="20">
        <v>40</v>
      </c>
      <c r="P117" s="21">
        <v>40</v>
      </c>
      <c r="Q117" s="22">
        <v>240</v>
      </c>
      <c r="R117" s="23">
        <v>120</v>
      </c>
    </row>
    <row r="118" spans="1:18" ht="210" x14ac:dyDescent="0.25">
      <c r="A118" s="16">
        <v>112</v>
      </c>
      <c r="B118" s="17" t="s">
        <v>1773</v>
      </c>
      <c r="C118" s="18" t="s">
        <v>1774</v>
      </c>
      <c r="D118" s="28"/>
      <c r="E118" s="19" t="s">
        <v>379</v>
      </c>
      <c r="F118" s="19" t="s">
        <v>588</v>
      </c>
      <c r="G118" s="19" t="s">
        <v>1442</v>
      </c>
      <c r="H118" s="19" t="s">
        <v>589</v>
      </c>
      <c r="I118" s="19" t="s">
        <v>658</v>
      </c>
      <c r="J118" s="19" t="s">
        <v>388</v>
      </c>
      <c r="K118" s="20">
        <v>1</v>
      </c>
      <c r="L118" s="21">
        <v>0.5</v>
      </c>
      <c r="M118" s="20">
        <v>6</v>
      </c>
      <c r="N118" s="21">
        <v>6</v>
      </c>
      <c r="O118" s="20">
        <v>15</v>
      </c>
      <c r="P118" s="21">
        <v>15</v>
      </c>
      <c r="Q118" s="22">
        <v>90</v>
      </c>
      <c r="R118" s="23">
        <v>45</v>
      </c>
    </row>
    <row r="119" spans="1:18" ht="168" x14ac:dyDescent="0.25">
      <c r="A119" s="16">
        <v>113</v>
      </c>
      <c r="B119" s="17" t="s">
        <v>1773</v>
      </c>
      <c r="C119" s="18" t="s">
        <v>1774</v>
      </c>
      <c r="D119" s="28"/>
      <c r="E119" s="19" t="s">
        <v>946</v>
      </c>
      <c r="F119" s="19" t="s">
        <v>947</v>
      </c>
      <c r="G119" s="19" t="s">
        <v>1446</v>
      </c>
      <c r="H119" s="19" t="s">
        <v>948</v>
      </c>
      <c r="I119" s="19" t="s">
        <v>658</v>
      </c>
      <c r="J119" s="19" t="s">
        <v>388</v>
      </c>
      <c r="K119" s="20">
        <v>1</v>
      </c>
      <c r="L119" s="21">
        <v>0.5</v>
      </c>
      <c r="M119" s="20">
        <v>6</v>
      </c>
      <c r="N119" s="21">
        <v>6</v>
      </c>
      <c r="O119" s="20">
        <v>15</v>
      </c>
      <c r="P119" s="21">
        <v>15</v>
      </c>
      <c r="Q119" s="22">
        <v>90</v>
      </c>
      <c r="R119" s="23">
        <v>45</v>
      </c>
    </row>
    <row r="120" spans="1:18" ht="63" x14ac:dyDescent="0.25">
      <c r="A120" s="16">
        <v>114</v>
      </c>
      <c r="B120" s="17" t="s">
        <v>1743</v>
      </c>
      <c r="C120" s="18" t="s">
        <v>1744</v>
      </c>
      <c r="D120" s="28"/>
      <c r="E120" s="19" t="s">
        <v>171</v>
      </c>
      <c r="F120" s="19" t="s">
        <v>172</v>
      </c>
      <c r="G120" s="19" t="s">
        <v>653</v>
      </c>
      <c r="H120" s="19" t="s">
        <v>173</v>
      </c>
      <c r="I120" s="19" t="s">
        <v>599</v>
      </c>
      <c r="J120" s="19" t="s">
        <v>654</v>
      </c>
      <c r="K120" s="20">
        <v>3</v>
      </c>
      <c r="L120" s="21">
        <v>0.5</v>
      </c>
      <c r="M120" s="20">
        <v>3</v>
      </c>
      <c r="N120" s="21">
        <v>3</v>
      </c>
      <c r="O120" s="20">
        <v>3</v>
      </c>
      <c r="P120" s="21">
        <v>3</v>
      </c>
      <c r="Q120" s="22">
        <v>27</v>
      </c>
      <c r="R120" s="23">
        <v>4.5</v>
      </c>
    </row>
    <row r="121" spans="1:18" ht="315" x14ac:dyDescent="0.25">
      <c r="A121" s="16">
        <v>115</v>
      </c>
      <c r="B121" s="17" t="s">
        <v>1743</v>
      </c>
      <c r="C121" s="18" t="s">
        <v>1744</v>
      </c>
      <c r="D121" s="28"/>
      <c r="E121" s="19" t="s">
        <v>655</v>
      </c>
      <c r="F121" s="19" t="s">
        <v>178</v>
      </c>
      <c r="G121" s="19" t="s">
        <v>656</v>
      </c>
      <c r="H121" s="19" t="s">
        <v>179</v>
      </c>
      <c r="I121" s="19" t="s">
        <v>599</v>
      </c>
      <c r="J121" s="19" t="s">
        <v>180</v>
      </c>
      <c r="K121" s="20">
        <v>3</v>
      </c>
      <c r="L121" s="21">
        <v>1</v>
      </c>
      <c r="M121" s="20">
        <v>3</v>
      </c>
      <c r="N121" s="21">
        <v>3</v>
      </c>
      <c r="O121" s="20">
        <v>3</v>
      </c>
      <c r="P121" s="21">
        <v>3</v>
      </c>
      <c r="Q121" s="22">
        <v>27</v>
      </c>
      <c r="R121" s="23">
        <v>9</v>
      </c>
    </row>
    <row r="122" spans="1:18" ht="84" x14ac:dyDescent="0.25">
      <c r="A122" s="16">
        <v>116</v>
      </c>
      <c r="B122" s="17" t="s">
        <v>1743</v>
      </c>
      <c r="C122" s="18" t="s">
        <v>1744</v>
      </c>
      <c r="D122" s="28"/>
      <c r="E122" s="19" t="s">
        <v>181</v>
      </c>
      <c r="F122" s="19" t="s">
        <v>182</v>
      </c>
      <c r="G122" s="19" t="s">
        <v>714</v>
      </c>
      <c r="H122" s="19" t="s">
        <v>183</v>
      </c>
      <c r="I122" s="19" t="s">
        <v>595</v>
      </c>
      <c r="J122" s="19" t="s">
        <v>184</v>
      </c>
      <c r="K122" s="20">
        <v>3</v>
      </c>
      <c r="L122" s="21">
        <v>3</v>
      </c>
      <c r="M122" s="20">
        <v>6</v>
      </c>
      <c r="N122" s="21">
        <v>6</v>
      </c>
      <c r="O122" s="20">
        <v>1</v>
      </c>
      <c r="P122" s="21">
        <v>1</v>
      </c>
      <c r="Q122" s="22">
        <v>18</v>
      </c>
      <c r="R122" s="23">
        <v>18</v>
      </c>
    </row>
    <row r="123" spans="1:18" ht="315" x14ac:dyDescent="0.25">
      <c r="A123" s="16">
        <v>117</v>
      </c>
      <c r="B123" s="17" t="s">
        <v>1743</v>
      </c>
      <c r="C123" s="18" t="s">
        <v>1744</v>
      </c>
      <c r="D123" s="28"/>
      <c r="E123" s="19" t="s">
        <v>464</v>
      </c>
      <c r="F123" s="19" t="s">
        <v>465</v>
      </c>
      <c r="G123" s="19" t="s">
        <v>717</v>
      </c>
      <c r="H123" s="19" t="s">
        <v>466</v>
      </c>
      <c r="I123" s="19" t="s">
        <v>599</v>
      </c>
      <c r="J123" s="19" t="s">
        <v>467</v>
      </c>
      <c r="K123" s="20">
        <v>1</v>
      </c>
      <c r="L123" s="21">
        <v>0.5</v>
      </c>
      <c r="M123" s="20">
        <v>3</v>
      </c>
      <c r="N123" s="21">
        <v>3</v>
      </c>
      <c r="O123" s="20">
        <v>15</v>
      </c>
      <c r="P123" s="21">
        <v>15</v>
      </c>
      <c r="Q123" s="22">
        <v>45</v>
      </c>
      <c r="R123" s="23">
        <v>22.5</v>
      </c>
    </row>
    <row r="124" spans="1:18" ht="252" x14ac:dyDescent="0.25">
      <c r="A124" s="16">
        <v>118</v>
      </c>
      <c r="B124" s="17" t="s">
        <v>1735</v>
      </c>
      <c r="C124" s="18" t="s">
        <v>1736</v>
      </c>
      <c r="D124" s="28"/>
      <c r="E124" s="19" t="s">
        <v>1041</v>
      </c>
      <c r="F124" s="19" t="s">
        <v>1042</v>
      </c>
      <c r="G124" s="19" t="s">
        <v>1342</v>
      </c>
      <c r="H124" s="19" t="s">
        <v>1043</v>
      </c>
      <c r="I124" s="19" t="s">
        <v>661</v>
      </c>
      <c r="J124" s="19" t="s">
        <v>190</v>
      </c>
      <c r="K124" s="20">
        <v>3</v>
      </c>
      <c r="L124" s="21">
        <v>0.5</v>
      </c>
      <c r="M124" s="20">
        <v>6</v>
      </c>
      <c r="N124" s="21">
        <v>6</v>
      </c>
      <c r="O124" s="20">
        <v>15</v>
      </c>
      <c r="P124" s="21">
        <v>15</v>
      </c>
      <c r="Q124" s="22">
        <v>270</v>
      </c>
      <c r="R124" s="23">
        <v>45</v>
      </c>
    </row>
    <row r="125" spans="1:18" x14ac:dyDescent="0.25">
      <c r="B125" s="17"/>
    </row>
    <row r="126" spans="1:18" x14ac:dyDescent="0.25">
      <c r="B126" s="17"/>
    </row>
    <row r="127" spans="1:18" x14ac:dyDescent="0.25">
      <c r="B127" s="17"/>
    </row>
    <row r="128" spans="1:18" x14ac:dyDescent="0.25">
      <c r="B128" s="17"/>
    </row>
    <row r="129" spans="2:2" x14ac:dyDescent="0.25">
      <c r="B129" s="17"/>
    </row>
    <row r="130" spans="2:2" x14ac:dyDescent="0.25">
      <c r="B130" s="17"/>
    </row>
    <row r="131" spans="2:2" x14ac:dyDescent="0.25">
      <c r="B131" s="17"/>
    </row>
    <row r="132" spans="2:2" x14ac:dyDescent="0.25">
      <c r="B132" s="17"/>
    </row>
    <row r="133" spans="2:2" x14ac:dyDescent="0.25">
      <c r="B133" s="17"/>
    </row>
    <row r="134" spans="2:2" x14ac:dyDescent="0.25">
      <c r="B134" s="17"/>
    </row>
    <row r="135" spans="2:2" x14ac:dyDescent="0.25">
      <c r="B135" s="17"/>
    </row>
    <row r="136" spans="2:2" x14ac:dyDescent="0.25">
      <c r="B136" s="17"/>
    </row>
    <row r="137" spans="2:2" x14ac:dyDescent="0.25">
      <c r="B137" s="17"/>
    </row>
    <row r="138" spans="2:2" x14ac:dyDescent="0.25">
      <c r="B138" s="17"/>
    </row>
    <row r="139" spans="2:2" x14ac:dyDescent="0.25">
      <c r="B139" s="17"/>
    </row>
    <row r="140" spans="2:2" x14ac:dyDescent="0.25">
      <c r="B140" s="17"/>
    </row>
    <row r="141" spans="2:2" x14ac:dyDescent="0.25">
      <c r="B141" s="17"/>
    </row>
    <row r="142" spans="2:2" x14ac:dyDescent="0.25">
      <c r="B142" s="17"/>
    </row>
    <row r="143" spans="2:2" x14ac:dyDescent="0.25">
      <c r="B143" s="17"/>
    </row>
    <row r="144" spans="2:2" x14ac:dyDescent="0.25">
      <c r="B144" s="17"/>
    </row>
    <row r="145" spans="2:9" x14ac:dyDescent="0.25">
      <c r="B145" s="17"/>
    </row>
    <row r="146" spans="2:9" x14ac:dyDescent="0.25">
      <c r="B146" s="17"/>
    </row>
    <row r="147" spans="2:9" x14ac:dyDescent="0.25">
      <c r="B147" s="17"/>
    </row>
    <row r="148" spans="2:9" x14ac:dyDescent="0.25">
      <c r="B148" s="17"/>
      <c r="G148" s="19" t="str">
        <f>IF(F148="","",VLOOKUP(F148,[30]списки!$U$2:$V$147,2,))</f>
        <v/>
      </c>
      <c r="I148" s="19" t="str">
        <f>IF(F148="","",VLOOKUP(Q148,[30]списки!$O$2:$P$8,2))</f>
        <v/>
      </c>
    </row>
    <row r="149" spans="2:9" x14ac:dyDescent="0.25">
      <c r="B149" s="17"/>
    </row>
    <row r="150" spans="2:9" x14ac:dyDescent="0.25">
      <c r="B150" s="17"/>
    </row>
    <row r="151" spans="2:9" x14ac:dyDescent="0.25">
      <c r="B151" s="17"/>
    </row>
    <row r="152" spans="2:9" x14ac:dyDescent="0.25">
      <c r="B152" s="17"/>
    </row>
    <row r="153" spans="2:9" x14ac:dyDescent="0.25">
      <c r="B153" s="17"/>
    </row>
    <row r="154" spans="2:9" x14ac:dyDescent="0.25">
      <c r="B154" s="17"/>
    </row>
    <row r="155" spans="2:9" x14ac:dyDescent="0.25">
      <c r="B155" s="17"/>
      <c r="G155" s="19" t="str">
        <f>IF(F155="","",VLOOKUP(F155,[30]списки!$U$2:$V$147,2,))</f>
        <v/>
      </c>
      <c r="I155" s="19" t="str">
        <f>IF(F155="","",VLOOKUP(Q155,[30]списки!$O$2:$P$8,2))</f>
        <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1048576">
    <cfRule type="expression" dxfId="851" priority="1">
      <formula>IF(ROW(Q1)&gt;6,Q1&gt;400)</formula>
    </cfRule>
    <cfRule type="expression" dxfId="850" priority="2">
      <formula>IF(ROW(Q1)&gt;6,Q1&gt;200)</formula>
    </cfRule>
    <cfRule type="expression" dxfId="849" priority="3">
      <formula>IF(ROW(Q1)&gt;6,Q1&gt;70)</formula>
    </cfRule>
    <cfRule type="expression" dxfId="848" priority="4">
      <formula>IF(ROW(Q1)&gt;6,Q1&gt;20)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rintOptions horizontalCentered="1" verticalCentered="1"/>
  <pageMargins left="0" right="0" top="0.19685039370078741" bottom="0.19685039370078741" header="0" footer="0"/>
  <pageSetup paperSize="9" scale="27" orientation="landscape" r:id="rId1"/>
  <colBreaks count="1" manualBreakCount="1">
    <brk id="18"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8"/>
  <sheetViews>
    <sheetView view="pageBreakPreview" zoomScale="60" zoomScaleNormal="80" workbookViewId="0">
      <selection activeCell="B9" sqref="B9"/>
    </sheetView>
  </sheetViews>
  <sheetFormatPr defaultColWidth="9.140625" defaultRowHeight="21" x14ac:dyDescent="0.25"/>
  <cols>
    <col min="1" max="1" width="7.42578125" style="16" customWidth="1"/>
    <col min="2" max="2" width="126" style="18" customWidth="1"/>
    <col min="3" max="3" width="77.5703125" style="18" hidden="1" customWidth="1"/>
    <col min="4" max="4" width="12.7109375" style="18" hidden="1" customWidth="1"/>
    <col min="5" max="5" width="20.85546875" style="19" customWidth="1"/>
    <col min="6" max="6" width="11.5703125" style="19" customWidth="1"/>
    <col min="7" max="7" width="39.85546875" style="19" customWidth="1"/>
    <col min="8" max="8" width="33.28515625" style="19" customWidth="1"/>
    <col min="9" max="9" width="32.140625" style="19" customWidth="1"/>
    <col min="10" max="10" width="43.425781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16">
        <v>1</v>
      </c>
      <c r="B7" s="17" t="s">
        <v>1775</v>
      </c>
      <c r="C7" s="18" t="s">
        <v>1776</v>
      </c>
      <c r="E7" s="19" t="s">
        <v>19</v>
      </c>
      <c r="F7" s="19" t="s">
        <v>20</v>
      </c>
      <c r="G7" s="19" t="str">
        <f>IF(F7="","",VLOOKUP(F7,[17]списки!$U$2:$V$147,2,))</f>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
      <c r="H7" s="19" t="s">
        <v>21</v>
      </c>
      <c r="I7" s="19" t="str">
        <f>IF(F7="","",VLOOKUP(Q7,[17]списки!$O$2:$P$8,2))</f>
        <v>Небольшой риск, меры не требуются</v>
      </c>
      <c r="J7" s="19" t="s">
        <v>397</v>
      </c>
      <c r="K7" s="20">
        <v>1</v>
      </c>
      <c r="L7" s="21">
        <v>1</v>
      </c>
      <c r="M7" s="20">
        <v>6</v>
      </c>
      <c r="N7" s="21">
        <v>6</v>
      </c>
      <c r="O7" s="20">
        <v>3</v>
      </c>
      <c r="P7" s="21">
        <v>3</v>
      </c>
      <c r="Q7" s="22">
        <v>18</v>
      </c>
      <c r="R7" s="23">
        <v>18</v>
      </c>
    </row>
    <row r="8" spans="1:20" ht="210" customHeight="1" x14ac:dyDescent="0.25">
      <c r="A8" s="16">
        <v>2</v>
      </c>
      <c r="B8" s="17" t="s">
        <v>1775</v>
      </c>
      <c r="C8" s="18" t="s">
        <v>1776</v>
      </c>
      <c r="E8" s="19" t="s">
        <v>426</v>
      </c>
      <c r="F8" s="19" t="s">
        <v>32</v>
      </c>
      <c r="G8" s="19" t="str">
        <f>IF(F8="","",VLOOKUP(F8,[17]списки!$U$2:$V$147,2,))</f>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
      <c r="H8" s="19" t="s">
        <v>33</v>
      </c>
      <c r="I8" s="19" t="str">
        <f>IF(F8="","",VLOOKUP(Q8,[17]списки!$O$2:$P$8,2))</f>
        <v xml:space="preserve">Возможный риск, необходимо уделить внимание </v>
      </c>
      <c r="J8" s="19" t="s">
        <v>34</v>
      </c>
      <c r="K8" s="20">
        <v>3</v>
      </c>
      <c r="L8" s="21">
        <v>1</v>
      </c>
      <c r="M8" s="20">
        <v>6</v>
      </c>
      <c r="N8" s="21">
        <v>6</v>
      </c>
      <c r="O8" s="20">
        <v>3</v>
      </c>
      <c r="P8" s="21">
        <v>3</v>
      </c>
      <c r="Q8" s="22">
        <v>54</v>
      </c>
      <c r="R8" s="23">
        <v>18</v>
      </c>
    </row>
    <row r="9" spans="1:20" ht="210" customHeight="1" x14ac:dyDescent="0.25">
      <c r="A9" s="16">
        <v>3</v>
      </c>
      <c r="B9" s="17" t="s">
        <v>1775</v>
      </c>
      <c r="C9" s="18" t="s">
        <v>1776</v>
      </c>
      <c r="E9" s="19" t="s">
        <v>133</v>
      </c>
      <c r="F9" s="19" t="s">
        <v>134</v>
      </c>
      <c r="G9" s="19" t="str">
        <f>IF(F9="","",VLOOKUP(F9,[17]списки!$U$2:$V$147,2,))</f>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
      <c r="H9" s="19" t="s">
        <v>135</v>
      </c>
      <c r="I9" s="19" t="str">
        <f>IF(F9="","",VLOOKUP(Q9,[17]списки!$O$2:$P$8,2))</f>
        <v xml:space="preserve">Возможный риск, необходимо уделить внимание </v>
      </c>
      <c r="J9" s="19" t="s">
        <v>130</v>
      </c>
      <c r="K9" s="20">
        <v>0.5</v>
      </c>
      <c r="L9" s="21">
        <v>0.2</v>
      </c>
      <c r="M9" s="20">
        <v>3</v>
      </c>
      <c r="N9" s="21">
        <v>3</v>
      </c>
      <c r="O9" s="20">
        <v>15</v>
      </c>
      <c r="P9" s="21">
        <v>15</v>
      </c>
      <c r="Q9" s="22">
        <v>22.5</v>
      </c>
      <c r="R9" s="23">
        <v>9.0000000000000018</v>
      </c>
    </row>
    <row r="10" spans="1:20" ht="210" customHeight="1" x14ac:dyDescent="0.25">
      <c r="A10" s="16">
        <v>4</v>
      </c>
      <c r="B10" s="17" t="s">
        <v>1775</v>
      </c>
      <c r="C10" s="18" t="s">
        <v>1776</v>
      </c>
      <c r="E10" s="19" t="s">
        <v>171</v>
      </c>
      <c r="F10" s="19" t="s">
        <v>172</v>
      </c>
      <c r="G10" s="19" t="str">
        <f>IF(F10="","",VLOOKUP(F10,[17]списки!$U$2:$V$147,2,))</f>
        <v>Опасность воздействия пониженных температур воздуха;</v>
      </c>
      <c r="H10" s="19" t="s">
        <v>173</v>
      </c>
      <c r="I10" s="19" t="str">
        <f>IF(F10="","",VLOOKUP(Q10,[17]списки!$O$2:$P$8,2))</f>
        <v xml:space="preserve">Возможный риск, необходимо уделить внимание </v>
      </c>
      <c r="J10" s="19" t="s">
        <v>654</v>
      </c>
      <c r="K10" s="20">
        <v>3</v>
      </c>
      <c r="L10" s="21">
        <v>0.5</v>
      </c>
      <c r="M10" s="20">
        <v>3</v>
      </c>
      <c r="N10" s="21">
        <v>3</v>
      </c>
      <c r="O10" s="20">
        <v>3</v>
      </c>
      <c r="P10" s="21">
        <v>3</v>
      </c>
      <c r="Q10" s="22">
        <v>27</v>
      </c>
      <c r="R10" s="23">
        <v>4.5</v>
      </c>
    </row>
    <row r="11" spans="1:20" ht="210" customHeight="1" x14ac:dyDescent="0.25">
      <c r="A11" s="16">
        <v>5</v>
      </c>
      <c r="B11" s="17" t="s">
        <v>1775</v>
      </c>
      <c r="C11" s="18" t="s">
        <v>1776</v>
      </c>
      <c r="E11" s="19" t="s">
        <v>655</v>
      </c>
      <c r="F11" s="19" t="s">
        <v>178</v>
      </c>
      <c r="G11" s="19" t="str">
        <f>IF(F11="","",VLOOKUP(F11,[17]списки!$U$2:$V$147,2,))</f>
        <v>Опасность воздействия повышенных температур воздуха;</v>
      </c>
      <c r="H11" s="19" t="s">
        <v>179</v>
      </c>
      <c r="I11" s="19" t="str">
        <f>IF(F11="","",VLOOKUP(Q11,[17]списки!$O$2:$P$8,2))</f>
        <v xml:space="preserve">Возможный риск, необходимо уделить внимание </v>
      </c>
      <c r="J11" s="19" t="s">
        <v>180</v>
      </c>
      <c r="K11" s="20">
        <v>3</v>
      </c>
      <c r="L11" s="21">
        <v>1</v>
      </c>
      <c r="M11" s="20">
        <v>3</v>
      </c>
      <c r="N11" s="21">
        <v>3</v>
      </c>
      <c r="O11" s="20">
        <v>3</v>
      </c>
      <c r="P11" s="21">
        <v>3</v>
      </c>
      <c r="Q11" s="22">
        <v>27</v>
      </c>
      <c r="R11" s="23">
        <v>9</v>
      </c>
    </row>
    <row r="12" spans="1:20" ht="210" customHeight="1" x14ac:dyDescent="0.25">
      <c r="A12" s="16">
        <v>6</v>
      </c>
      <c r="B12" s="17" t="s">
        <v>1775</v>
      </c>
      <c r="C12" s="18" t="s">
        <v>1776</v>
      </c>
      <c r="E12" s="19" t="s">
        <v>240</v>
      </c>
      <c r="F12" s="19" t="s">
        <v>241</v>
      </c>
      <c r="G12" s="19" t="str">
        <f>IF(F12="","",VLOOKUP(F12,[17]списки!$U$2:$V$147,2,))</f>
        <v>Опасность из-за воздействия микроорганизмов-продуцентов, препаратов, содержащих живые клетки и споры микроорганизмов;</v>
      </c>
      <c r="H12" s="19" t="s">
        <v>242</v>
      </c>
      <c r="I12" s="19" t="str">
        <f>IF(F12="","",VLOOKUP(Q12,[17]списки!$O$2:$P$8,2))</f>
        <v>Небольшой риск, меры не требуются</v>
      </c>
      <c r="J12" s="19" t="s">
        <v>243</v>
      </c>
      <c r="K12" s="20">
        <v>0.5</v>
      </c>
      <c r="L12" s="21">
        <v>0.5</v>
      </c>
      <c r="M12" s="20">
        <v>6</v>
      </c>
      <c r="N12" s="21">
        <v>6</v>
      </c>
      <c r="O12" s="20">
        <v>3</v>
      </c>
      <c r="P12" s="21">
        <v>3</v>
      </c>
      <c r="Q12" s="22">
        <v>9</v>
      </c>
      <c r="R12" s="23">
        <v>9</v>
      </c>
    </row>
    <row r="13" spans="1:20" ht="210" customHeight="1" x14ac:dyDescent="0.25">
      <c r="A13" s="16">
        <v>7</v>
      </c>
      <c r="B13" s="17" t="s">
        <v>1775</v>
      </c>
      <c r="C13" s="18" t="s">
        <v>1776</v>
      </c>
      <c r="E13" s="19" t="s">
        <v>532</v>
      </c>
      <c r="F13" s="19" t="s">
        <v>533</v>
      </c>
      <c r="G13" s="19" t="str">
        <f>IF(F13="","",VLOOKUP(F13,[17]списки!$U$2:$V$147,2,))</f>
        <v>Опасность укуса;</v>
      </c>
      <c r="H13" s="19" t="s">
        <v>534</v>
      </c>
      <c r="I13" s="19" t="str">
        <f>IF(F13="","",VLOOKUP(Q13,[17]списки!$O$2:$P$8,2))</f>
        <v>Серьезный риск, требуются меры по снижению степени риска в установленные сроки</v>
      </c>
      <c r="J13" s="19" t="s">
        <v>535</v>
      </c>
      <c r="K13" s="20">
        <v>3</v>
      </c>
      <c r="L13" s="21">
        <v>0.5</v>
      </c>
      <c r="M13" s="20">
        <v>6</v>
      </c>
      <c r="N13" s="21">
        <v>6</v>
      </c>
      <c r="O13" s="20">
        <v>7</v>
      </c>
      <c r="P13" s="21">
        <v>7</v>
      </c>
      <c r="Q13" s="22">
        <v>126</v>
      </c>
      <c r="R13" s="23">
        <v>21</v>
      </c>
    </row>
    <row r="14" spans="1:20" ht="210" customHeight="1" x14ac:dyDescent="0.25">
      <c r="A14" s="16">
        <v>8</v>
      </c>
      <c r="B14" s="17" t="s">
        <v>1775</v>
      </c>
      <c r="C14" s="18" t="s">
        <v>1776</v>
      </c>
      <c r="E14" s="19" t="s">
        <v>309</v>
      </c>
      <c r="F14" s="19" t="s">
        <v>310</v>
      </c>
      <c r="G14" s="19" t="str">
        <f>IF(F14="","",VLOOKUP(F14,[17]списки!$U$2:$V$147,2,))</f>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
      <c r="H14" s="19" t="s">
        <v>311</v>
      </c>
      <c r="I14" s="19" t="str">
        <f>IF(F14="","",VLOOKUP(Q14,[17]списки!$O$2:$P$8,2))</f>
        <v xml:space="preserve">Возможный риск, необходимо уделить внимание </v>
      </c>
      <c r="J14" s="19" t="s">
        <v>312</v>
      </c>
      <c r="K14" s="20">
        <v>1</v>
      </c>
      <c r="L14" s="21">
        <v>0.5</v>
      </c>
      <c r="M14" s="20">
        <v>6</v>
      </c>
      <c r="N14" s="21">
        <v>6</v>
      </c>
      <c r="O14" s="20">
        <v>7</v>
      </c>
      <c r="P14" s="21">
        <v>7</v>
      </c>
      <c r="Q14" s="22">
        <v>42</v>
      </c>
      <c r="R14" s="23">
        <v>21</v>
      </c>
    </row>
    <row r="15" spans="1:20" ht="210" customHeight="1" x14ac:dyDescent="0.25">
      <c r="A15" s="16">
        <v>9</v>
      </c>
      <c r="B15" s="17" t="s">
        <v>1775</v>
      </c>
      <c r="C15" s="18" t="s">
        <v>1776</v>
      </c>
      <c r="E15" s="19" t="s">
        <v>333</v>
      </c>
      <c r="F15" s="19" t="s">
        <v>334</v>
      </c>
      <c r="G15" s="19" t="str">
        <f>IF(F15="","",VLOOKUP(F15,[17]списки!$U$2:$V$147,2,))</f>
        <v xml:space="preserve"> Опасность воспламенения;</v>
      </c>
      <c r="H15" s="19" t="s">
        <v>335</v>
      </c>
      <c r="I15" s="19" t="str">
        <f>IF(F15="","",VLOOKUP(Q15,[17]списки!$O$2:$P$8,2))</f>
        <v>Высокий риск, требуются неотложные меры, усовершенствования</v>
      </c>
      <c r="J15" s="19" t="s">
        <v>336</v>
      </c>
      <c r="K15" s="20">
        <v>3</v>
      </c>
      <c r="L15" s="21">
        <v>0.5</v>
      </c>
      <c r="M15" s="20">
        <v>6</v>
      </c>
      <c r="N15" s="21">
        <v>6</v>
      </c>
      <c r="O15" s="20">
        <v>15</v>
      </c>
      <c r="P15" s="21">
        <v>15</v>
      </c>
      <c r="Q15" s="22">
        <v>270</v>
      </c>
      <c r="R15" s="23">
        <v>45</v>
      </c>
    </row>
    <row r="16" spans="1:20" ht="210" customHeight="1" x14ac:dyDescent="0.25">
      <c r="A16" s="16">
        <v>10</v>
      </c>
      <c r="B16" s="17" t="s">
        <v>1775</v>
      </c>
      <c r="C16" s="18" t="s">
        <v>1776</v>
      </c>
      <c r="E16" s="19" t="s">
        <v>662</v>
      </c>
      <c r="F16" s="19" t="s">
        <v>663</v>
      </c>
      <c r="G16" s="19" t="str">
        <f>IF(F16="","",VLOOKUP(F16,[17]списки!$U$2:$V$147,2,))</f>
        <v xml:space="preserve"> Опасность воздействия повышенной температуры окружающей среды;</v>
      </c>
      <c r="H16" s="19" t="s">
        <v>665</v>
      </c>
      <c r="I16" s="19" t="str">
        <f>IF(F16="","",VLOOKUP(Q16,[17]списки!$O$2:$P$8,2))</f>
        <v xml:space="preserve">Возможный риск, необходимо уделить внимание </v>
      </c>
      <c r="J16" s="19" t="s">
        <v>666</v>
      </c>
      <c r="K16" s="20">
        <v>0.5</v>
      </c>
      <c r="L16" s="21">
        <v>0.2</v>
      </c>
      <c r="M16" s="20">
        <v>6</v>
      </c>
      <c r="N16" s="21">
        <v>6</v>
      </c>
      <c r="O16" s="20">
        <v>7</v>
      </c>
      <c r="P16" s="21">
        <v>7</v>
      </c>
      <c r="Q16" s="22">
        <v>21</v>
      </c>
      <c r="R16" s="23">
        <v>8.4000000000000021</v>
      </c>
    </row>
    <row r="17" spans="1:18" ht="210" customHeight="1" x14ac:dyDescent="0.25">
      <c r="A17" s="16">
        <v>11</v>
      </c>
      <c r="B17" s="17" t="s">
        <v>1775</v>
      </c>
      <c r="C17" s="18" t="s">
        <v>1776</v>
      </c>
      <c r="E17" s="19" t="s">
        <v>346</v>
      </c>
      <c r="F17" s="19" t="s">
        <v>347</v>
      </c>
      <c r="G17" s="19" t="str">
        <f>IF(F17="","",VLOOKUP(F17,[17]списки!$U$2:$V$147,2,))</f>
        <v>Опасность обрушения наземных конструкций;</v>
      </c>
      <c r="H17" s="19" t="s">
        <v>348</v>
      </c>
      <c r="I17" s="19" t="str">
        <f>IF(F17="","",VLOOKUP(Q17,[17]списки!$O$2:$P$8,2))</f>
        <v>Серьезный риск, требуются меры по снижению степени риска в установленные сроки</v>
      </c>
      <c r="J17" s="19" t="s">
        <v>349</v>
      </c>
      <c r="K17" s="20">
        <v>0.5</v>
      </c>
      <c r="L17" s="21">
        <v>0.1</v>
      </c>
      <c r="M17" s="20">
        <v>6</v>
      </c>
      <c r="N17" s="21">
        <v>6</v>
      </c>
      <c r="O17" s="20">
        <v>40</v>
      </c>
      <c r="P17" s="21">
        <v>40</v>
      </c>
      <c r="Q17" s="22">
        <v>120</v>
      </c>
      <c r="R17" s="23">
        <v>24.000000000000004</v>
      </c>
    </row>
    <row r="18" spans="1:18" ht="210" customHeight="1" x14ac:dyDescent="0.25">
      <c r="A18" s="16">
        <v>12</v>
      </c>
      <c r="B18" s="17" t="s">
        <v>1775</v>
      </c>
      <c r="C18" s="18" t="s">
        <v>1776</v>
      </c>
      <c r="E18" s="19" t="s">
        <v>352</v>
      </c>
      <c r="F18" s="19" t="s">
        <v>353</v>
      </c>
      <c r="G18" s="19" t="str">
        <f>IF(F18="","",VLOOKUP(F18,[17]списки!$U$2:$V$147,2,))</f>
        <v>Опасность наезда на человека;</v>
      </c>
      <c r="H18" s="19" t="s">
        <v>354</v>
      </c>
      <c r="I18" s="19" t="str">
        <f>IF(F18="","",VLOOKUP(Q18,[17]списки!$O$2:$P$8,2))</f>
        <v>Серьезный риск, требуются меры по снижению степени риска в установленные сроки</v>
      </c>
      <c r="J18" s="19" t="s">
        <v>355</v>
      </c>
      <c r="K18" s="20">
        <v>1</v>
      </c>
      <c r="L18" s="21">
        <v>0.2</v>
      </c>
      <c r="M18" s="20">
        <v>6</v>
      </c>
      <c r="N18" s="21">
        <v>6</v>
      </c>
      <c r="O18" s="20">
        <v>15</v>
      </c>
      <c r="P18" s="21">
        <v>15</v>
      </c>
      <c r="Q18" s="22">
        <v>90</v>
      </c>
      <c r="R18" s="23">
        <v>18.000000000000004</v>
      </c>
    </row>
    <row r="19" spans="1:18" ht="210" customHeight="1" x14ac:dyDescent="0.25">
      <c r="A19" s="16">
        <v>13</v>
      </c>
      <c r="B19" s="17" t="s">
        <v>1775</v>
      </c>
      <c r="C19" s="18" t="s">
        <v>1776</v>
      </c>
      <c r="E19" s="19" t="s">
        <v>352</v>
      </c>
      <c r="F19" s="19" t="s">
        <v>358</v>
      </c>
      <c r="G19" s="19" t="str">
        <f>IF(F19="","",VLOOKUP(F19,[17]списки!$U$2:$V$147,2,))</f>
        <v>Опасность падения с транспортного средства;</v>
      </c>
      <c r="H19" s="19" t="s">
        <v>359</v>
      </c>
      <c r="I19" s="19" t="str">
        <f>IF(F19="","",VLOOKUP(Q19,[17]списки!$O$2:$P$8,2))</f>
        <v xml:space="preserve">Возможный риск, необходимо уделить внимание </v>
      </c>
      <c r="J19" s="19" t="s">
        <v>360</v>
      </c>
      <c r="K19" s="20">
        <v>0.5</v>
      </c>
      <c r="L19" s="21">
        <v>0.2</v>
      </c>
      <c r="M19" s="20">
        <v>6</v>
      </c>
      <c r="N19" s="21">
        <v>6</v>
      </c>
      <c r="O19" s="20">
        <v>15</v>
      </c>
      <c r="P19" s="21">
        <v>15</v>
      </c>
      <c r="Q19" s="22">
        <v>45</v>
      </c>
      <c r="R19" s="23">
        <v>18.000000000000004</v>
      </c>
    </row>
    <row r="20" spans="1:18" ht="210" customHeight="1" x14ac:dyDescent="0.25">
      <c r="A20" s="16">
        <v>14</v>
      </c>
      <c r="B20" s="17" t="s">
        <v>1775</v>
      </c>
      <c r="C20" s="18" t="s">
        <v>1776</v>
      </c>
      <c r="E20" s="19" t="s">
        <v>352</v>
      </c>
      <c r="F20" s="19" t="s">
        <v>569</v>
      </c>
      <c r="G20" s="19" t="str">
        <f>IF(F20="","",VLOOKUP(F20,[17]списки!$U$2:$V$147,2,))</f>
        <v>Опасность раздавливания человека, находящегося между двумя сближающимися транспортными средствами;</v>
      </c>
      <c r="H20" s="19" t="s">
        <v>570</v>
      </c>
      <c r="I20" s="19" t="str">
        <f>IF(F20="","",VLOOKUP(Q20,[17]списки!$O$2:$P$8,2))</f>
        <v>Серьезный риск, требуются меры по снижению степени риска в установленные сроки</v>
      </c>
      <c r="J20" s="19" t="s">
        <v>355</v>
      </c>
      <c r="K20" s="20">
        <v>1</v>
      </c>
      <c r="L20" s="21">
        <v>0.2</v>
      </c>
      <c r="M20" s="20">
        <v>6</v>
      </c>
      <c r="N20" s="21">
        <v>6</v>
      </c>
      <c r="O20" s="20">
        <v>15</v>
      </c>
      <c r="P20" s="21">
        <v>15</v>
      </c>
      <c r="Q20" s="22">
        <v>90</v>
      </c>
      <c r="R20" s="23">
        <v>18.000000000000004</v>
      </c>
    </row>
    <row r="21" spans="1:18" ht="210" customHeight="1" x14ac:dyDescent="0.25">
      <c r="A21" s="16">
        <v>15</v>
      </c>
      <c r="B21" s="17" t="s">
        <v>1775</v>
      </c>
      <c r="C21" s="18" t="s">
        <v>1776</v>
      </c>
      <c r="E21" s="19" t="s">
        <v>363</v>
      </c>
      <c r="F21" s="19" t="s">
        <v>364</v>
      </c>
      <c r="G21" s="19" t="str">
        <f>IF(F21="","",VLOOKUP(F21,[17]списки!$U$2:$V$147,2,))</f>
        <v>Опасность опрокидывания транспортного средства при нарушении способов установки и строповки грузов;</v>
      </c>
      <c r="H21" s="19" t="s">
        <v>365</v>
      </c>
      <c r="I21" s="19" t="str">
        <f>IF(F21="","",VLOOKUP(Q21,[17]списки!$O$2:$P$8,2))</f>
        <v xml:space="preserve">Возможный риск, необходимо уделить внимание </v>
      </c>
      <c r="J21" s="19" t="s">
        <v>366</v>
      </c>
      <c r="K21" s="20">
        <v>0.5</v>
      </c>
      <c r="L21" s="21">
        <v>0.2</v>
      </c>
      <c r="M21" s="20">
        <v>6</v>
      </c>
      <c r="N21" s="21">
        <v>6</v>
      </c>
      <c r="O21" s="20">
        <v>15</v>
      </c>
      <c r="P21" s="21">
        <v>15</v>
      </c>
      <c r="Q21" s="22">
        <v>45</v>
      </c>
      <c r="R21" s="23">
        <v>18.000000000000004</v>
      </c>
    </row>
    <row r="22" spans="1:18" ht="210" customHeight="1" x14ac:dyDescent="0.25">
      <c r="A22" s="16">
        <v>16</v>
      </c>
      <c r="B22" s="17" t="s">
        <v>1775</v>
      </c>
      <c r="C22" s="18" t="s">
        <v>1776</v>
      </c>
      <c r="E22" s="19" t="s">
        <v>367</v>
      </c>
      <c r="F22" s="19" t="s">
        <v>368</v>
      </c>
      <c r="G22" s="19" t="str">
        <f>IF(F22="","",VLOOKUP(F22,[17]списки!$U$2:$V$147,2,))</f>
        <v>Опасность от груза, перемещающегося во время движения транспортного средства, из-за несоблюдения правил его укладки и крепления;</v>
      </c>
      <c r="H22" s="19" t="s">
        <v>369</v>
      </c>
      <c r="I22" s="19" t="str">
        <f>IF(F22="","",VLOOKUP(Q22,[17]списки!$O$2:$P$8,2))</f>
        <v>Серьезный риск, требуются меры по снижению степени риска в установленные сроки</v>
      </c>
      <c r="J22" s="19" t="s">
        <v>370</v>
      </c>
      <c r="K22" s="20">
        <v>1</v>
      </c>
      <c r="L22" s="21">
        <v>0.2</v>
      </c>
      <c r="M22" s="20">
        <v>6</v>
      </c>
      <c r="N22" s="21">
        <v>6</v>
      </c>
      <c r="O22" s="20">
        <v>15</v>
      </c>
      <c r="P22" s="21">
        <v>15</v>
      </c>
      <c r="Q22" s="22">
        <v>90</v>
      </c>
      <c r="R22" s="23">
        <v>18.000000000000004</v>
      </c>
    </row>
    <row r="23" spans="1:18" ht="210" customHeight="1" x14ac:dyDescent="0.25">
      <c r="A23" s="16">
        <v>17</v>
      </c>
      <c r="B23" s="17" t="s">
        <v>1775</v>
      </c>
      <c r="C23" s="18" t="s">
        <v>1776</v>
      </c>
      <c r="E23" s="19" t="s">
        <v>352</v>
      </c>
      <c r="F23" s="19" t="s">
        <v>575</v>
      </c>
      <c r="G23" s="19" t="str">
        <f>IF(F23="","",VLOOKUP(F23,[17]списки!$U$2:$V$147,2,))</f>
        <v>Опасность травмирования в результате дорожно-транспортного происшествия;</v>
      </c>
      <c r="H23" s="19" t="s">
        <v>576</v>
      </c>
      <c r="I23" s="19" t="str">
        <f>IF(F23="","",VLOOKUP(Q23,[17]списки!$O$2:$P$8,2))</f>
        <v>Серьезный риск, требуются меры по снижению степени риска в установленные сроки</v>
      </c>
      <c r="J23" s="19" t="s">
        <v>355</v>
      </c>
      <c r="K23" s="20">
        <v>1</v>
      </c>
      <c r="L23" s="21">
        <v>0.2</v>
      </c>
      <c r="M23" s="20">
        <v>6</v>
      </c>
      <c r="N23" s="21">
        <v>6</v>
      </c>
      <c r="O23" s="20">
        <v>15</v>
      </c>
      <c r="P23" s="21">
        <v>15</v>
      </c>
      <c r="Q23" s="22">
        <v>90</v>
      </c>
      <c r="R23" s="23">
        <v>18.000000000000004</v>
      </c>
    </row>
    <row r="24" spans="1:18" ht="210" customHeight="1" x14ac:dyDescent="0.25">
      <c r="A24" s="16">
        <v>18</v>
      </c>
      <c r="B24" s="17" t="s">
        <v>1775</v>
      </c>
      <c r="C24" s="18" t="s">
        <v>1776</v>
      </c>
      <c r="E24" s="19" t="s">
        <v>582</v>
      </c>
      <c r="F24" s="19" t="s">
        <v>583</v>
      </c>
      <c r="G24" s="19" t="str">
        <f>IF(F24="","",VLOOKUP(F24,[17]списки!$U$2:$V$147,2,))</f>
        <v>Опасность насилия от враждебно настроенных работников;</v>
      </c>
      <c r="H24" s="19" t="s">
        <v>584</v>
      </c>
      <c r="I24" s="19" t="str">
        <f>IF(F24="","",VLOOKUP(Q24,[17]списки!$O$2:$P$8,2))</f>
        <v>Небольшой риск, меры не требуются</v>
      </c>
      <c r="J24" s="19" t="s">
        <v>184</v>
      </c>
      <c r="K24" s="20">
        <v>0.2</v>
      </c>
      <c r="L24" s="21">
        <v>0.2</v>
      </c>
      <c r="M24" s="20">
        <v>6</v>
      </c>
      <c r="N24" s="21">
        <v>6</v>
      </c>
      <c r="O24" s="20">
        <v>7</v>
      </c>
      <c r="P24" s="21">
        <v>7</v>
      </c>
      <c r="Q24" s="22">
        <v>8.4000000000000021</v>
      </c>
      <c r="R24" s="23">
        <v>8.4000000000000021</v>
      </c>
    </row>
    <row r="25" spans="1:18" ht="210" customHeight="1" x14ac:dyDescent="0.25">
      <c r="A25" s="16">
        <v>19</v>
      </c>
      <c r="B25" s="17" t="s">
        <v>1775</v>
      </c>
      <c r="C25" s="18" t="s">
        <v>1776</v>
      </c>
      <c r="E25" s="19" t="s">
        <v>585</v>
      </c>
      <c r="F25" s="19" t="s">
        <v>586</v>
      </c>
      <c r="G25" s="19" t="str">
        <f>IF(F25="","",VLOOKUP(F25,[17]списки!$U$2:$V$147,2,))</f>
        <v>Опасность насилия от третьих лиц;</v>
      </c>
      <c r="H25" s="19" t="s">
        <v>587</v>
      </c>
      <c r="I25" s="19" t="str">
        <f>IF(F25="","",VLOOKUP(Q25,[17]списки!$O$2:$P$8,2))</f>
        <v>Небольшой риск, меры не требуются</v>
      </c>
      <c r="J25" s="19" t="s">
        <v>184</v>
      </c>
      <c r="K25" s="20">
        <v>0.1</v>
      </c>
      <c r="L25" s="21">
        <v>0.1</v>
      </c>
      <c r="M25" s="20">
        <v>6</v>
      </c>
      <c r="N25" s="21">
        <v>6</v>
      </c>
      <c r="O25" s="20">
        <v>15</v>
      </c>
      <c r="P25" s="21">
        <v>15</v>
      </c>
      <c r="Q25" s="22">
        <v>9.0000000000000018</v>
      </c>
      <c r="R25" s="23">
        <v>9.0000000000000018</v>
      </c>
    </row>
    <row r="26" spans="1:18" ht="210" customHeight="1" x14ac:dyDescent="0.25">
      <c r="A26" s="16">
        <v>20</v>
      </c>
      <c r="B26" s="17" t="s">
        <v>1777</v>
      </c>
      <c r="C26" s="18" t="s">
        <v>1778</v>
      </c>
      <c r="E26" s="19" t="s">
        <v>25</v>
      </c>
      <c r="F26" s="19" t="s">
        <v>26</v>
      </c>
      <c r="G26" s="19" t="str">
        <f>IF(F26="","",VLOOKUP(F26,[17]списки!$U$2:$V$147,2,))</f>
        <v>Опасность падения с высоты, в том числе из-за отсутствия ограждения, из-за обрыва троса, в котлован, в шахту при подъеме или спуске при нештатной ситуации;</v>
      </c>
      <c r="H26" s="19" t="s">
        <v>27</v>
      </c>
      <c r="I26" s="19" t="str">
        <f>IF(F26="","",VLOOKUP(Q26,[17]списки!$O$2:$P$8,2))</f>
        <v xml:space="preserve">Возможный риск, необходимо уделить внимание </v>
      </c>
      <c r="J26" s="19" t="s">
        <v>28</v>
      </c>
      <c r="K26" s="20">
        <v>0.5</v>
      </c>
      <c r="L26" s="21">
        <v>0.2</v>
      </c>
      <c r="M26" s="20">
        <v>6</v>
      </c>
      <c r="N26" s="21">
        <v>6</v>
      </c>
      <c r="O26" s="20">
        <v>15</v>
      </c>
      <c r="P26" s="21">
        <v>15</v>
      </c>
      <c r="Q26" s="22">
        <v>45</v>
      </c>
      <c r="R26" s="23">
        <v>18.000000000000004</v>
      </c>
    </row>
    <row r="27" spans="1:18" ht="252" x14ac:dyDescent="0.25">
      <c r="A27" s="16">
        <v>21</v>
      </c>
      <c r="B27" s="17" t="s">
        <v>1777</v>
      </c>
      <c r="C27" s="18" t="s">
        <v>1778</v>
      </c>
      <c r="E27" s="19" t="s">
        <v>37</v>
      </c>
      <c r="F27" s="19" t="s">
        <v>38</v>
      </c>
      <c r="G27" s="19" t="str">
        <f>IF(F27="","",VLOOKUP(F27,[17]списки!$U$2:$V$147,2,))</f>
        <v>Опасность падения из-за внезапного появления на пути следования большого перепада высот;</v>
      </c>
      <c r="H27" s="19" t="s">
        <v>39</v>
      </c>
      <c r="I27" s="19" t="str">
        <f>IF(F27="","",VLOOKUP(Q27,[17]списки!$O$2:$P$8,2))</f>
        <v xml:space="preserve">Возможный риск, необходимо уделить внимание </v>
      </c>
      <c r="J27" s="19" t="s">
        <v>28</v>
      </c>
      <c r="K27" s="20">
        <v>0.5</v>
      </c>
      <c r="L27" s="21">
        <v>0.2</v>
      </c>
      <c r="M27" s="20">
        <v>6</v>
      </c>
      <c r="N27" s="21">
        <v>6</v>
      </c>
      <c r="O27" s="20">
        <v>15</v>
      </c>
      <c r="P27" s="21">
        <v>15</v>
      </c>
      <c r="Q27" s="22">
        <v>45</v>
      </c>
      <c r="R27" s="23">
        <v>18.000000000000004</v>
      </c>
    </row>
    <row r="28" spans="1:18" ht="210" customHeight="1" x14ac:dyDescent="0.25">
      <c r="A28" s="16">
        <v>22</v>
      </c>
      <c r="B28" s="17" t="s">
        <v>1777</v>
      </c>
      <c r="C28" s="18" t="s">
        <v>1778</v>
      </c>
      <c r="E28" s="19" t="s">
        <v>42</v>
      </c>
      <c r="F28" s="19" t="s">
        <v>43</v>
      </c>
      <c r="G28" s="19" t="str">
        <f>IF(F28="","",VLOOKUP(F28,[17]списки!$U$2:$V$147,2,))</f>
        <v>Опасность удара;</v>
      </c>
      <c r="H28" s="19" t="s">
        <v>44</v>
      </c>
      <c r="I28" s="19" t="str">
        <f>IF(F28="","",VLOOKUP(Q28,[17]списки!$O$2:$P$8,2))</f>
        <v xml:space="preserve">Возможный риск, необходимо уделить внимание </v>
      </c>
      <c r="J28" s="19" t="s">
        <v>45</v>
      </c>
      <c r="K28" s="20">
        <v>1</v>
      </c>
      <c r="L28" s="21">
        <v>0.5</v>
      </c>
      <c r="M28" s="20">
        <v>6</v>
      </c>
      <c r="N28" s="21">
        <v>6</v>
      </c>
      <c r="O28" s="20">
        <v>7</v>
      </c>
      <c r="P28" s="21">
        <v>7</v>
      </c>
      <c r="Q28" s="22">
        <v>42</v>
      </c>
      <c r="R28" s="23">
        <v>21</v>
      </c>
    </row>
    <row r="29" spans="1:18" ht="210" customHeight="1" x14ac:dyDescent="0.25">
      <c r="A29" s="16">
        <v>23</v>
      </c>
      <c r="B29" s="17" t="s">
        <v>1777</v>
      </c>
      <c r="C29" s="18" t="s">
        <v>1778</v>
      </c>
      <c r="E29" s="19" t="s">
        <v>48</v>
      </c>
      <c r="F29" s="19" t="s">
        <v>49</v>
      </c>
      <c r="G29" s="19" t="str">
        <f>IF(F29="","",VLOOKUP(F29,[17]списки!$U$2:$V$147,2,))</f>
        <v>Опасность быть уколотым или проткнутым в результате воздействия движущихся колющих частей механизмов, машин;</v>
      </c>
      <c r="H29" s="19" t="s">
        <v>50</v>
      </c>
      <c r="I29" s="19" t="str">
        <f>IF(F29="","",VLOOKUP(Q29,[17]списки!$O$2:$P$8,2))</f>
        <v xml:space="preserve">Возможный риск, необходимо уделить внимание </v>
      </c>
      <c r="J29" s="19" t="s">
        <v>51</v>
      </c>
      <c r="K29" s="20">
        <v>1</v>
      </c>
      <c r="L29" s="21">
        <v>0.5</v>
      </c>
      <c r="M29" s="20">
        <v>6</v>
      </c>
      <c r="N29" s="21">
        <v>6</v>
      </c>
      <c r="O29" s="20">
        <v>7</v>
      </c>
      <c r="P29" s="21">
        <v>7</v>
      </c>
      <c r="Q29" s="22">
        <v>42</v>
      </c>
      <c r="R29" s="23">
        <v>21</v>
      </c>
    </row>
    <row r="30" spans="1:18" ht="210" customHeight="1" x14ac:dyDescent="0.25">
      <c r="A30" s="16">
        <v>24</v>
      </c>
      <c r="B30" s="17" t="s">
        <v>1777</v>
      </c>
      <c r="C30" s="18" t="s">
        <v>1778</v>
      </c>
      <c r="E30" s="19" t="s">
        <v>611</v>
      </c>
      <c r="F30" s="19" t="s">
        <v>612</v>
      </c>
      <c r="G30" s="19" t="str">
        <f>IF(F30="","",VLOOKUP(F30,[17]списки!$U$2:$V$147,2,))</f>
        <v>Опасность натыкания на неподвижную колющую поверхность (острие);</v>
      </c>
      <c r="H30" s="19" t="s">
        <v>614</v>
      </c>
      <c r="I30" s="19" t="str">
        <f>IF(F30="","",VLOOKUP(Q30,[17]списки!$O$2:$P$8,2))</f>
        <v xml:space="preserve">Возможный риск, необходимо уделить внимание </v>
      </c>
      <c r="J30" s="19" t="s">
        <v>615</v>
      </c>
      <c r="K30" s="20">
        <v>0.5</v>
      </c>
      <c r="L30" s="21">
        <v>0.2</v>
      </c>
      <c r="M30" s="20">
        <v>6</v>
      </c>
      <c r="N30" s="21">
        <v>6</v>
      </c>
      <c r="O30" s="20">
        <v>7</v>
      </c>
      <c r="P30" s="21">
        <v>7</v>
      </c>
      <c r="Q30" s="22">
        <v>21</v>
      </c>
      <c r="R30" s="23">
        <v>8.4000000000000021</v>
      </c>
    </row>
    <row r="31" spans="1:18" ht="210" customHeight="1" x14ac:dyDescent="0.25">
      <c r="A31" s="16">
        <v>25</v>
      </c>
      <c r="B31" s="17" t="s">
        <v>1777</v>
      </c>
      <c r="C31" s="18" t="s">
        <v>1778</v>
      </c>
      <c r="E31" s="19" t="s">
        <v>54</v>
      </c>
      <c r="F31" s="19" t="s">
        <v>55</v>
      </c>
      <c r="G31" s="19" t="str">
        <f>IF(F31="","",VLOOKUP(F31,[17]списки!$U$2:$V$147,2,))</f>
        <v>Опасность запутаться, в том числе в растянутых по полу сварочных проводах, тросах, нитях;</v>
      </c>
      <c r="H31" s="19" t="s">
        <v>56</v>
      </c>
      <c r="I31" s="19" t="str">
        <f>IF(F31="","",VLOOKUP(Q31,[17]списки!$O$2:$P$8,2))</f>
        <v xml:space="preserve">Возможный риск, необходимо уделить внимание </v>
      </c>
      <c r="J31" s="19" t="s">
        <v>57</v>
      </c>
      <c r="K31" s="20">
        <v>1</v>
      </c>
      <c r="L31" s="21">
        <v>0.5</v>
      </c>
      <c r="M31" s="20">
        <v>6</v>
      </c>
      <c r="N31" s="21">
        <v>6</v>
      </c>
      <c r="O31" s="20">
        <v>7</v>
      </c>
      <c r="P31" s="21">
        <v>7</v>
      </c>
      <c r="Q31" s="22">
        <v>42</v>
      </c>
      <c r="R31" s="23">
        <v>21</v>
      </c>
    </row>
    <row r="32" spans="1:18" ht="252" x14ac:dyDescent="0.25">
      <c r="A32" s="16">
        <v>26</v>
      </c>
      <c r="B32" s="17" t="s">
        <v>1777</v>
      </c>
      <c r="C32" s="18" t="s">
        <v>1778</v>
      </c>
      <c r="E32" s="19" t="s">
        <v>60</v>
      </c>
      <c r="F32" s="19" t="s">
        <v>61</v>
      </c>
      <c r="G32" s="19" t="str">
        <f>IF(F32="","",VLOOKUP(F32,[17]списки!$U$2:$V$147,2,))</f>
        <v>Опасность затягивания или попадания в ловушку;</v>
      </c>
      <c r="H32" s="19" t="s">
        <v>62</v>
      </c>
      <c r="I32" s="19" t="str">
        <f>IF(F32="","",VLOOKUP(Q32,[17]списки!$O$2:$P$8,2))</f>
        <v xml:space="preserve">Возможный риск, необходимо уделить внимание </v>
      </c>
      <c r="J32" s="19" t="s">
        <v>51</v>
      </c>
      <c r="K32" s="20">
        <v>0.5</v>
      </c>
      <c r="L32" s="21">
        <v>0.2</v>
      </c>
      <c r="M32" s="20">
        <v>6</v>
      </c>
      <c r="N32" s="21">
        <v>6</v>
      </c>
      <c r="O32" s="20">
        <v>15</v>
      </c>
      <c r="P32" s="21">
        <v>15</v>
      </c>
      <c r="Q32" s="22">
        <v>45</v>
      </c>
      <c r="R32" s="23">
        <v>18.000000000000004</v>
      </c>
    </row>
    <row r="33" spans="1:18" ht="294" x14ac:dyDescent="0.25">
      <c r="A33" s="16">
        <v>27</v>
      </c>
      <c r="B33" s="17" t="s">
        <v>1777</v>
      </c>
      <c r="C33" s="18" t="s">
        <v>1778</v>
      </c>
      <c r="E33" s="19" t="s">
        <v>65</v>
      </c>
      <c r="F33" s="19" t="s">
        <v>66</v>
      </c>
      <c r="G33" s="19" t="str">
        <f>IF(F33="","",VLOOKUP(F33,[17]списки!$U$2:$V$147,2,))</f>
        <v>Опасность затягивания в подвижные части машин и механизмов;</v>
      </c>
      <c r="H33" s="19" t="s">
        <v>67</v>
      </c>
      <c r="I33" s="19" t="str">
        <f>IF(F33="","",VLOOKUP(Q33,[17]списки!$O$2:$P$8,2))</f>
        <v xml:space="preserve">Возможный риск, необходимо уделить внимание </v>
      </c>
      <c r="J33" s="19" t="s">
        <v>51</v>
      </c>
      <c r="K33" s="20">
        <v>0.5</v>
      </c>
      <c r="L33" s="21">
        <v>0.2</v>
      </c>
      <c r="M33" s="20">
        <v>6</v>
      </c>
      <c r="N33" s="21">
        <v>6</v>
      </c>
      <c r="O33" s="20">
        <v>15</v>
      </c>
      <c r="P33" s="21">
        <v>15</v>
      </c>
      <c r="Q33" s="22">
        <v>45</v>
      </c>
      <c r="R33" s="23">
        <v>18.000000000000004</v>
      </c>
    </row>
    <row r="34" spans="1:18" ht="210" customHeight="1" x14ac:dyDescent="0.25">
      <c r="A34" s="16">
        <v>28</v>
      </c>
      <c r="B34" s="17" t="s">
        <v>1777</v>
      </c>
      <c r="C34" s="18" t="s">
        <v>1778</v>
      </c>
      <c r="E34" s="19" t="s">
        <v>65</v>
      </c>
      <c r="F34" s="19" t="s">
        <v>70</v>
      </c>
      <c r="G34" s="19" t="str">
        <f>IF(F34="","",VLOOKUP(F34,[17]списки!$U$2:$V$147,2,))</f>
        <v>Опасность наматывания волос, частей одежды, средств индивидуальной защиты;</v>
      </c>
      <c r="H34" s="19" t="s">
        <v>71</v>
      </c>
      <c r="I34" s="19" t="str">
        <f>IF(F34="","",VLOOKUP(Q34,[17]списки!$O$2:$P$8,2))</f>
        <v xml:space="preserve">Возможный риск, необходимо уделить внимание </v>
      </c>
      <c r="J34" s="19" t="s">
        <v>72</v>
      </c>
      <c r="K34" s="20">
        <v>0.5</v>
      </c>
      <c r="L34" s="21">
        <v>0.2</v>
      </c>
      <c r="M34" s="20">
        <v>6</v>
      </c>
      <c r="N34" s="21">
        <v>6</v>
      </c>
      <c r="O34" s="20">
        <v>15</v>
      </c>
      <c r="P34" s="21">
        <v>15</v>
      </c>
      <c r="Q34" s="22">
        <v>45</v>
      </c>
      <c r="R34" s="23">
        <v>18.000000000000004</v>
      </c>
    </row>
    <row r="35" spans="1:18" ht="336" x14ac:dyDescent="0.25">
      <c r="A35" s="16">
        <v>29</v>
      </c>
      <c r="B35" s="17" t="s">
        <v>1777</v>
      </c>
      <c r="C35" s="18" t="s">
        <v>1778</v>
      </c>
      <c r="E35" s="19" t="s">
        <v>81</v>
      </c>
      <c r="F35" s="19" t="s">
        <v>82</v>
      </c>
      <c r="G35" s="19" t="str">
        <f>IF(F35="","",VLOOKUP(F35,[17]списки!$U$2:$V$147,2,))</f>
        <v>Опасность воздействия газа под давлением при выбросе (прорыве);</v>
      </c>
      <c r="H35" s="19" t="s">
        <v>83</v>
      </c>
      <c r="I35" s="19" t="str">
        <f>IF(F35="","",VLOOKUP(Q35,[17]списки!$O$2:$P$8,2))</f>
        <v xml:space="preserve">Возможный риск, необходимо уделить внимание </v>
      </c>
      <c r="J35" s="19" t="s">
        <v>78</v>
      </c>
      <c r="K35" s="20">
        <v>0.2</v>
      </c>
      <c r="L35" s="21">
        <v>0.1</v>
      </c>
      <c r="M35" s="20">
        <v>6</v>
      </c>
      <c r="N35" s="21">
        <v>6</v>
      </c>
      <c r="O35" s="20">
        <v>40</v>
      </c>
      <c r="P35" s="21">
        <v>40</v>
      </c>
      <c r="Q35" s="22">
        <v>48.000000000000007</v>
      </c>
      <c r="R35" s="23">
        <v>24.000000000000004</v>
      </c>
    </row>
    <row r="36" spans="1:18" ht="252" x14ac:dyDescent="0.25">
      <c r="A36" s="16">
        <v>30</v>
      </c>
      <c r="B36" s="17" t="s">
        <v>1777</v>
      </c>
      <c r="C36" s="18" t="s">
        <v>1778</v>
      </c>
      <c r="E36" s="19" t="s">
        <v>91</v>
      </c>
      <c r="F36" s="19" t="s">
        <v>92</v>
      </c>
      <c r="G36" s="19" t="str">
        <f>IF(F36="","",VLOOKUP(F36,[17]списки!$U$2:$V$147,2,))</f>
        <v>Опасность травмирования от трения или абразивного воздействия при соприкосновении;</v>
      </c>
      <c r="H36" s="19" t="s">
        <v>93</v>
      </c>
      <c r="I36" s="19" t="str">
        <f>IF(F36="","",VLOOKUP(Q36,[17]списки!$O$2:$P$8,2))</f>
        <v xml:space="preserve">Возможный риск, необходимо уделить внимание </v>
      </c>
      <c r="J36" s="19" t="s">
        <v>94</v>
      </c>
      <c r="K36" s="20">
        <v>3</v>
      </c>
      <c r="L36" s="21">
        <v>1</v>
      </c>
      <c r="M36" s="20">
        <v>6</v>
      </c>
      <c r="N36" s="21">
        <v>6</v>
      </c>
      <c r="O36" s="20">
        <v>3</v>
      </c>
      <c r="P36" s="21">
        <v>3</v>
      </c>
      <c r="Q36" s="22">
        <v>54</v>
      </c>
      <c r="R36" s="23">
        <v>18</v>
      </c>
    </row>
    <row r="37" spans="1:18" ht="252" x14ac:dyDescent="0.25">
      <c r="A37" s="16">
        <v>31</v>
      </c>
      <c r="B37" s="17" t="s">
        <v>1777</v>
      </c>
      <c r="C37" s="18" t="s">
        <v>1778</v>
      </c>
      <c r="E37" s="19" t="s">
        <v>103</v>
      </c>
      <c r="F37" s="19" t="s">
        <v>104</v>
      </c>
      <c r="G37" s="19" t="str">
        <f>IF(F37="","",VLOOKUP(F37,[17]списки!$U$2:$V$147,2,))</f>
        <v xml:space="preserve"> Опасность падения груза;</v>
      </c>
      <c r="H37" s="19" t="s">
        <v>105</v>
      </c>
      <c r="I37" s="19" t="str">
        <f>IF(F37="","",VLOOKUP(Q37,[17]списки!$O$2:$P$8,2))</f>
        <v xml:space="preserve">Возможный риск, необходимо уделить внимание </v>
      </c>
      <c r="J37" s="19" t="s">
        <v>106</v>
      </c>
      <c r="K37" s="20">
        <v>0.5</v>
      </c>
      <c r="L37" s="21">
        <v>0.2</v>
      </c>
      <c r="M37" s="20">
        <v>6</v>
      </c>
      <c r="N37" s="21">
        <v>6</v>
      </c>
      <c r="O37" s="20">
        <v>15</v>
      </c>
      <c r="P37" s="21">
        <v>15</v>
      </c>
      <c r="Q37" s="22">
        <v>45</v>
      </c>
      <c r="R37" s="23">
        <v>18.000000000000004</v>
      </c>
    </row>
    <row r="38" spans="1:18" ht="252" x14ac:dyDescent="0.25">
      <c r="A38" s="16">
        <v>32</v>
      </c>
      <c r="B38" s="17" t="s">
        <v>1777</v>
      </c>
      <c r="C38" s="18" t="s">
        <v>1778</v>
      </c>
      <c r="E38" s="19" t="s">
        <v>109</v>
      </c>
      <c r="F38" s="19" t="s">
        <v>110</v>
      </c>
      <c r="G38" s="19" t="str">
        <f>IF(F38="","",VLOOKUP(F38,[17]списки!$U$2:$V$147,2,))</f>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
      <c r="H38" s="19" t="s">
        <v>111</v>
      </c>
      <c r="I38" s="19" t="str">
        <f>IF(F38="","",VLOOKUP(Q38,[17]списки!$O$2:$P$8,2))</f>
        <v xml:space="preserve">Возможный риск, необходимо уделить внимание </v>
      </c>
      <c r="J38" s="19" t="s">
        <v>112</v>
      </c>
      <c r="K38" s="20">
        <v>3</v>
      </c>
      <c r="L38" s="21">
        <v>1</v>
      </c>
      <c r="M38" s="20">
        <v>6</v>
      </c>
      <c r="N38" s="21">
        <v>6</v>
      </c>
      <c r="O38" s="20">
        <v>3</v>
      </c>
      <c r="P38" s="21">
        <v>3</v>
      </c>
      <c r="Q38" s="22">
        <v>54</v>
      </c>
      <c r="R38" s="23">
        <v>18</v>
      </c>
    </row>
    <row r="39" spans="1:18" ht="252" x14ac:dyDescent="0.25">
      <c r="A39" s="16">
        <v>33</v>
      </c>
      <c r="B39" s="17" t="s">
        <v>1777</v>
      </c>
      <c r="C39" s="18" t="s">
        <v>1778</v>
      </c>
      <c r="E39" s="19" t="s">
        <v>426</v>
      </c>
      <c r="F39" s="19" t="s">
        <v>32</v>
      </c>
      <c r="G39" s="19" t="str">
        <f>IF(F39="","",VLOOKUP(F39,[17]списки!$U$2:$V$147,2,))</f>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
      <c r="H39" s="19" t="s">
        <v>33</v>
      </c>
      <c r="I39" s="19" t="str">
        <f>IF(F39="","",VLOOKUP(Q39,[17]списки!$O$2:$P$8,2))</f>
        <v xml:space="preserve">Возможный риск, необходимо уделить внимание </v>
      </c>
      <c r="J39" s="19" t="s">
        <v>34</v>
      </c>
      <c r="K39" s="20">
        <v>3</v>
      </c>
      <c r="L39" s="21">
        <v>1</v>
      </c>
      <c r="M39" s="20">
        <v>6</v>
      </c>
      <c r="N39" s="21">
        <v>6</v>
      </c>
      <c r="O39" s="20">
        <v>3</v>
      </c>
      <c r="P39" s="21">
        <v>3</v>
      </c>
      <c r="Q39" s="22">
        <v>54</v>
      </c>
      <c r="R39" s="23">
        <v>18</v>
      </c>
    </row>
    <row r="40" spans="1:18" ht="273" x14ac:dyDescent="0.25">
      <c r="A40" s="16">
        <v>34</v>
      </c>
      <c r="B40" s="17" t="s">
        <v>1777</v>
      </c>
      <c r="C40" s="18" t="s">
        <v>1778</v>
      </c>
      <c r="E40" s="19" t="s">
        <v>121</v>
      </c>
      <c r="F40" s="19" t="s">
        <v>122</v>
      </c>
      <c r="G40" s="19" t="str">
        <f>IF(F40="","",VLOOKUP(F40,[17]списки!$U$2:$V$147,2,))</f>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
      <c r="H40" s="19" t="s">
        <v>123</v>
      </c>
      <c r="I40" s="19" t="str">
        <f>IF(F40="","",VLOOKUP(Q40,[17]списки!$O$2:$P$8,2))</f>
        <v xml:space="preserve">Возможный риск, необходимо уделить внимание </v>
      </c>
      <c r="J40" s="19" t="s">
        <v>124</v>
      </c>
      <c r="K40" s="20">
        <v>1</v>
      </c>
      <c r="L40" s="21">
        <v>0.5</v>
      </c>
      <c r="M40" s="20">
        <v>6</v>
      </c>
      <c r="N40" s="21">
        <v>6</v>
      </c>
      <c r="O40" s="20">
        <v>7</v>
      </c>
      <c r="P40" s="21">
        <v>7</v>
      </c>
      <c r="Q40" s="22">
        <v>42</v>
      </c>
      <c r="R40" s="23">
        <v>21</v>
      </c>
    </row>
    <row r="41" spans="1:18" ht="252" x14ac:dyDescent="0.25">
      <c r="A41" s="16">
        <v>35</v>
      </c>
      <c r="B41" s="17" t="s">
        <v>1777</v>
      </c>
      <c r="C41" s="18" t="s">
        <v>1778</v>
      </c>
      <c r="E41" s="19" t="s">
        <v>138</v>
      </c>
      <c r="F41" s="19" t="s">
        <v>139</v>
      </c>
      <c r="G41" s="19" t="str">
        <f>IF(F41="","",VLOOKUP(F41,[17]списки!$U$2:$V$147,2,))</f>
        <v>Опасность ожога при контакте незащищенных частей тела с поверхностью предметов, имеющих высокую температуру;</v>
      </c>
      <c r="H41" s="19" t="s">
        <v>140</v>
      </c>
      <c r="I41" s="19" t="str">
        <f>IF(F41="","",VLOOKUP(Q41,[17]списки!$O$2:$P$8,2))</f>
        <v xml:space="preserve">Возможный риск, необходимо уделить внимание </v>
      </c>
      <c r="J41" s="19" t="s">
        <v>141</v>
      </c>
      <c r="K41" s="20">
        <v>1</v>
      </c>
      <c r="L41" s="21">
        <v>0.5</v>
      </c>
      <c r="M41" s="20">
        <v>6</v>
      </c>
      <c r="N41" s="21">
        <v>6</v>
      </c>
      <c r="O41" s="20">
        <v>7</v>
      </c>
      <c r="P41" s="21">
        <v>3</v>
      </c>
      <c r="Q41" s="22">
        <v>42</v>
      </c>
      <c r="R41" s="23">
        <v>9</v>
      </c>
    </row>
    <row r="42" spans="1:18" ht="252" x14ac:dyDescent="0.25">
      <c r="A42" s="16">
        <v>36</v>
      </c>
      <c r="B42" s="17" t="s">
        <v>1777</v>
      </c>
      <c r="C42" s="18" t="s">
        <v>1778</v>
      </c>
      <c r="E42" s="19" t="s">
        <v>160</v>
      </c>
      <c r="F42" s="19" t="s">
        <v>161</v>
      </c>
      <c r="G42" s="19" t="str">
        <f>IF(F42="","",VLOOKUP(F42,[17]списки!$U$2:$V$147,2,))</f>
        <v xml:space="preserve"> Опасность ожога от воздействия открытого пламени;</v>
      </c>
      <c r="H42" s="19" t="s">
        <v>162</v>
      </c>
      <c r="I42" s="19" t="str">
        <f>IF(F42="","",VLOOKUP(Q42,[17]списки!$O$2:$P$8,2))</f>
        <v xml:space="preserve">Возможный риск, необходимо уделить внимание </v>
      </c>
      <c r="J42" s="19" t="s">
        <v>141</v>
      </c>
      <c r="K42" s="20">
        <v>1</v>
      </c>
      <c r="L42" s="21">
        <v>0.5</v>
      </c>
      <c r="M42" s="20">
        <v>6</v>
      </c>
      <c r="N42" s="21">
        <v>6</v>
      </c>
      <c r="O42" s="20">
        <v>7</v>
      </c>
      <c r="P42" s="21">
        <v>3</v>
      </c>
      <c r="Q42" s="22">
        <v>42</v>
      </c>
      <c r="R42" s="23">
        <v>9</v>
      </c>
    </row>
    <row r="43" spans="1:18" ht="252" x14ac:dyDescent="0.25">
      <c r="A43" s="16">
        <v>37</v>
      </c>
      <c r="B43" s="17" t="s">
        <v>1777</v>
      </c>
      <c r="C43" s="18" t="s">
        <v>1778</v>
      </c>
      <c r="E43" s="19" t="s">
        <v>165</v>
      </c>
      <c r="F43" s="19" t="s">
        <v>166</v>
      </c>
      <c r="G43" s="19" t="str">
        <f>IF(F43="","",VLOOKUP(F43,[17]списки!$U$2:$V$147,2,))</f>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
      <c r="H43" s="19" t="s">
        <v>167</v>
      </c>
      <c r="I43" s="19" t="str">
        <f>IF(F43="","",VLOOKUP(Q43,[17]списки!$O$2:$P$8,2))</f>
        <v xml:space="preserve">Возможный риск, необходимо уделить внимание </v>
      </c>
      <c r="J43" s="19" t="s">
        <v>168</v>
      </c>
      <c r="K43" s="20">
        <v>3</v>
      </c>
      <c r="L43" s="21">
        <v>1</v>
      </c>
      <c r="M43" s="20">
        <v>3</v>
      </c>
      <c r="N43" s="21">
        <v>3</v>
      </c>
      <c r="O43" s="20">
        <v>3</v>
      </c>
      <c r="P43" s="21">
        <v>3</v>
      </c>
      <c r="Q43" s="22">
        <v>27</v>
      </c>
      <c r="R43" s="23">
        <v>9</v>
      </c>
    </row>
    <row r="44" spans="1:18" ht="252" x14ac:dyDescent="0.25">
      <c r="A44" s="16">
        <v>38</v>
      </c>
      <c r="B44" s="17" t="s">
        <v>1777</v>
      </c>
      <c r="C44" s="18" t="s">
        <v>1778</v>
      </c>
      <c r="E44" s="19" t="s">
        <v>1157</v>
      </c>
      <c r="F44" s="19" t="s">
        <v>977</v>
      </c>
      <c r="G44" s="19" t="str">
        <f>IF(F44="","",VLOOKUP(F44,[17]списки!$U$2:$V$147,2,))</f>
        <v xml:space="preserve"> Опасность теплового удара от воздействия окружающих поверхностей оборудования, имеющих высокую температуру;</v>
      </c>
      <c r="H44" s="19" t="s">
        <v>979</v>
      </c>
      <c r="I44" s="19" t="str">
        <f>IF(F44="","",VLOOKUP(Q44,[17]списки!$O$2:$P$8,2))</f>
        <v xml:space="preserve">Возможный риск, необходимо уделить внимание </v>
      </c>
      <c r="J44" s="19" t="s">
        <v>180</v>
      </c>
      <c r="K44" s="20">
        <v>3</v>
      </c>
      <c r="L44" s="21">
        <v>1</v>
      </c>
      <c r="M44" s="20">
        <v>3</v>
      </c>
      <c r="N44" s="21">
        <v>3</v>
      </c>
      <c r="O44" s="20">
        <v>3</v>
      </c>
      <c r="P44" s="21">
        <v>3</v>
      </c>
      <c r="Q44" s="22">
        <v>27</v>
      </c>
      <c r="R44" s="23">
        <v>9</v>
      </c>
    </row>
    <row r="45" spans="1:18" ht="252" x14ac:dyDescent="0.25">
      <c r="A45" s="16">
        <v>39</v>
      </c>
      <c r="B45" s="17" t="s">
        <v>1777</v>
      </c>
      <c r="C45" s="18" t="s">
        <v>1778</v>
      </c>
      <c r="E45" s="19" t="s">
        <v>455</v>
      </c>
      <c r="F45" s="19" t="s">
        <v>456</v>
      </c>
      <c r="G45" s="19" t="str">
        <f>IF(F45="","",VLOOKUP(F45,[17]списки!$U$2:$V$147,2,))</f>
        <v>Опасность теплового удара при длительном нахождении вблизи открытого пламени;</v>
      </c>
      <c r="H45" s="19" t="s">
        <v>457</v>
      </c>
      <c r="I45" s="19" t="str">
        <f>IF(F45="","",VLOOKUP(Q45,[17]списки!$O$2:$P$8,2))</f>
        <v xml:space="preserve">Возможный риск, необходимо уделить внимание </v>
      </c>
      <c r="J45" s="19" t="s">
        <v>458</v>
      </c>
      <c r="K45" s="20">
        <v>3</v>
      </c>
      <c r="L45" s="21">
        <v>1</v>
      </c>
      <c r="M45" s="20">
        <v>6</v>
      </c>
      <c r="N45" s="21">
        <v>6</v>
      </c>
      <c r="O45" s="20">
        <v>3</v>
      </c>
      <c r="P45" s="21">
        <v>3</v>
      </c>
      <c r="Q45" s="22">
        <v>54</v>
      </c>
      <c r="R45" s="23">
        <v>18</v>
      </c>
    </row>
    <row r="46" spans="1:18" ht="252" x14ac:dyDescent="0.25">
      <c r="A46" s="16">
        <v>40</v>
      </c>
      <c r="B46" s="17" t="s">
        <v>1777</v>
      </c>
      <c r="C46" s="18" t="s">
        <v>1778</v>
      </c>
      <c r="E46" s="19" t="s">
        <v>704</v>
      </c>
      <c r="F46" s="19" t="s">
        <v>705</v>
      </c>
      <c r="G46" s="19" t="str">
        <f>IF(F46="","",VLOOKUP(F46,[17]списки!$U$2:$V$147,2,))</f>
        <v>Опасность теплового удара при длительном нахождении в помещении с высокой температурой воздуха;</v>
      </c>
      <c r="H46" s="19" t="s">
        <v>707</v>
      </c>
      <c r="I46" s="19" t="str">
        <f>IF(F46="","",VLOOKUP(Q46,[17]списки!$O$2:$P$8,2))</f>
        <v xml:space="preserve">Возможный риск, необходимо уделить внимание </v>
      </c>
      <c r="J46" s="19" t="s">
        <v>180</v>
      </c>
      <c r="K46" s="20">
        <v>3</v>
      </c>
      <c r="L46" s="21">
        <v>1</v>
      </c>
      <c r="M46" s="20">
        <v>3</v>
      </c>
      <c r="N46" s="21">
        <v>3</v>
      </c>
      <c r="O46" s="20">
        <v>3</v>
      </c>
      <c r="P46" s="21">
        <v>3</v>
      </c>
      <c r="Q46" s="22">
        <v>27</v>
      </c>
      <c r="R46" s="23">
        <v>9</v>
      </c>
    </row>
    <row r="47" spans="1:18" ht="252" x14ac:dyDescent="0.25">
      <c r="A47" s="16">
        <v>41</v>
      </c>
      <c r="B47" s="17" t="s">
        <v>1777</v>
      </c>
      <c r="C47" s="18" t="s">
        <v>1778</v>
      </c>
      <c r="E47" s="19" t="s">
        <v>449</v>
      </c>
      <c r="F47" s="19" t="s">
        <v>450</v>
      </c>
      <c r="G47" s="19" t="str">
        <f>IF(F47="","",VLOOKUP(F47,[17]списки!$U$2:$V$147,2,))</f>
        <v>Ожог роговицы глаза;</v>
      </c>
      <c r="H47" s="19" t="s">
        <v>451</v>
      </c>
      <c r="I47" s="19" t="str">
        <f>IF(F47="","",VLOOKUP(Q47,[17]списки!$O$2:$P$8,2))</f>
        <v xml:space="preserve">Возможный риск, необходимо уделить внимание </v>
      </c>
      <c r="J47" s="19" t="s">
        <v>452</v>
      </c>
      <c r="K47" s="20">
        <v>0.5</v>
      </c>
      <c r="L47" s="21">
        <v>0.2</v>
      </c>
      <c r="M47" s="20">
        <v>6</v>
      </c>
      <c r="N47" s="21">
        <v>6</v>
      </c>
      <c r="O47" s="20">
        <v>7</v>
      </c>
      <c r="P47" s="21">
        <v>7</v>
      </c>
      <c r="Q47" s="22">
        <v>21</v>
      </c>
      <c r="R47" s="23">
        <v>8.4000000000000021</v>
      </c>
    </row>
    <row r="48" spans="1:18" ht="252" x14ac:dyDescent="0.25">
      <c r="A48" s="16">
        <v>42</v>
      </c>
      <c r="B48" s="17" t="s">
        <v>1777</v>
      </c>
      <c r="C48" s="18" t="s">
        <v>1778</v>
      </c>
      <c r="E48" s="19" t="s">
        <v>171</v>
      </c>
      <c r="F48" s="19" t="s">
        <v>172</v>
      </c>
      <c r="G48" s="19" t="str">
        <f>IF(F48="","",VLOOKUP(F48,[17]списки!$U$2:$V$147,2,))</f>
        <v>Опасность воздействия пониженных температур воздуха;</v>
      </c>
      <c r="H48" s="19" t="s">
        <v>173</v>
      </c>
      <c r="I48" s="19" t="str">
        <f>IF(F48="","",VLOOKUP(Q48,[17]списки!$O$2:$P$8,2))</f>
        <v xml:space="preserve">Возможный риск, необходимо уделить внимание </v>
      </c>
      <c r="J48" s="19" t="s">
        <v>654</v>
      </c>
      <c r="K48" s="20">
        <v>3</v>
      </c>
      <c r="L48" s="21">
        <v>0.5</v>
      </c>
      <c r="M48" s="20">
        <v>3</v>
      </c>
      <c r="N48" s="21">
        <v>3</v>
      </c>
      <c r="O48" s="20">
        <v>3</v>
      </c>
      <c r="P48" s="21">
        <v>3</v>
      </c>
      <c r="Q48" s="22">
        <v>27</v>
      </c>
      <c r="R48" s="23">
        <v>4.5</v>
      </c>
    </row>
    <row r="49" spans="1:18" ht="252" x14ac:dyDescent="0.25">
      <c r="A49" s="16">
        <v>43</v>
      </c>
      <c r="B49" s="17" t="s">
        <v>1777</v>
      </c>
      <c r="C49" s="18" t="s">
        <v>1778</v>
      </c>
      <c r="E49" s="19" t="s">
        <v>655</v>
      </c>
      <c r="F49" s="19" t="s">
        <v>178</v>
      </c>
      <c r="G49" s="19" t="str">
        <f>IF(F49="","",VLOOKUP(F49,[17]списки!$U$2:$V$147,2,))</f>
        <v>Опасность воздействия повышенных температур воздуха;</v>
      </c>
      <c r="H49" s="19" t="s">
        <v>179</v>
      </c>
      <c r="I49" s="19" t="str">
        <f>IF(F49="","",VLOOKUP(Q49,[17]списки!$O$2:$P$8,2))</f>
        <v xml:space="preserve">Возможный риск, необходимо уделить внимание </v>
      </c>
      <c r="J49" s="19" t="s">
        <v>180</v>
      </c>
      <c r="K49" s="20">
        <v>3</v>
      </c>
      <c r="L49" s="21">
        <v>1</v>
      </c>
      <c r="M49" s="20">
        <v>3</v>
      </c>
      <c r="N49" s="21">
        <v>3</v>
      </c>
      <c r="O49" s="20">
        <v>3</v>
      </c>
      <c r="P49" s="21">
        <v>3</v>
      </c>
      <c r="Q49" s="22">
        <v>27</v>
      </c>
      <c r="R49" s="23">
        <v>9</v>
      </c>
    </row>
    <row r="50" spans="1:18" ht="252" x14ac:dyDescent="0.25">
      <c r="A50" s="16">
        <v>44</v>
      </c>
      <c r="B50" s="17" t="s">
        <v>1777</v>
      </c>
      <c r="C50" s="18" t="s">
        <v>1778</v>
      </c>
      <c r="E50" s="19" t="s">
        <v>181</v>
      </c>
      <c r="F50" s="19" t="s">
        <v>182</v>
      </c>
      <c r="G50" s="19" t="str">
        <f>IF(F50="","",VLOOKUP(F50,[17]списки!$U$2:$V$147,2,))</f>
        <v>Опасность воздействия влажности;</v>
      </c>
      <c r="H50" s="19" t="s">
        <v>183</v>
      </c>
      <c r="I50" s="19" t="str">
        <f>IF(F50="","",VLOOKUP(Q50,[17]списки!$O$2:$P$8,2))</f>
        <v>Небольшой риск, меры не требуются</v>
      </c>
      <c r="J50" s="19" t="s">
        <v>184</v>
      </c>
      <c r="K50" s="20">
        <v>3</v>
      </c>
      <c r="L50" s="21">
        <v>3</v>
      </c>
      <c r="M50" s="20">
        <v>6</v>
      </c>
      <c r="N50" s="21">
        <v>6</v>
      </c>
      <c r="O50" s="20">
        <v>1</v>
      </c>
      <c r="P50" s="21">
        <v>1</v>
      </c>
      <c r="Q50" s="22">
        <v>18</v>
      </c>
      <c r="R50" s="23">
        <v>18</v>
      </c>
    </row>
    <row r="51" spans="1:18" ht="252" x14ac:dyDescent="0.25">
      <c r="A51" s="16">
        <v>45</v>
      </c>
      <c r="B51" s="17" t="s">
        <v>1777</v>
      </c>
      <c r="C51" s="18" t="s">
        <v>1778</v>
      </c>
      <c r="E51" s="19" t="s">
        <v>464</v>
      </c>
      <c r="F51" s="19" t="s">
        <v>465</v>
      </c>
      <c r="G51" s="19" t="str">
        <f>IF(F51="","",VLOOKUP(F51,[17]списки!$U$2:$V$147,2,))</f>
        <v>Опасность воздействия скорости движения воздуха;</v>
      </c>
      <c r="H51" s="19" t="s">
        <v>466</v>
      </c>
      <c r="I51" s="19" t="str">
        <f>IF(F51="","",VLOOKUP(Q51,[17]списки!$O$2:$P$8,2))</f>
        <v xml:space="preserve">Возможный риск, необходимо уделить внимание </v>
      </c>
      <c r="J51" s="19" t="s">
        <v>467</v>
      </c>
      <c r="K51" s="20">
        <v>1</v>
      </c>
      <c r="L51" s="21">
        <v>0.5</v>
      </c>
      <c r="M51" s="20">
        <v>3</v>
      </c>
      <c r="N51" s="21">
        <v>3</v>
      </c>
      <c r="O51" s="20">
        <v>15</v>
      </c>
      <c r="P51" s="21">
        <v>15</v>
      </c>
      <c r="Q51" s="22">
        <v>45</v>
      </c>
      <c r="R51" s="23">
        <v>22.5</v>
      </c>
    </row>
    <row r="52" spans="1:18" ht="252" x14ac:dyDescent="0.25">
      <c r="A52" s="16">
        <v>46</v>
      </c>
      <c r="B52" s="17" t="s">
        <v>1777</v>
      </c>
      <c r="C52" s="18" t="s">
        <v>1778</v>
      </c>
      <c r="E52" s="19" t="s">
        <v>194</v>
      </c>
      <c r="F52" s="19" t="s">
        <v>195</v>
      </c>
      <c r="G52" s="19" t="str">
        <f>IF(F52="","",VLOOKUP(F52,[17]списки!$U$2:$V$147,2,))</f>
        <v>Опасность от вдыхания паров вредных жидкостей, газов, пыли, тумана, дыма;</v>
      </c>
      <c r="H52" s="19" t="s">
        <v>196</v>
      </c>
      <c r="I52" s="19" t="str">
        <f>IF(F52="","",VLOOKUP(Q52,[17]списки!$O$2:$P$8,2))</f>
        <v>Серьезный риск, требуются меры по снижению степени риска в установленные сроки</v>
      </c>
      <c r="J52" s="19" t="s">
        <v>197</v>
      </c>
      <c r="K52" s="20">
        <v>3</v>
      </c>
      <c r="L52" s="21">
        <v>0.5</v>
      </c>
      <c r="M52" s="20">
        <v>6</v>
      </c>
      <c r="N52" s="21">
        <v>6</v>
      </c>
      <c r="O52" s="20">
        <v>7</v>
      </c>
      <c r="P52" s="21">
        <v>3</v>
      </c>
      <c r="Q52" s="22">
        <v>126</v>
      </c>
      <c r="R52" s="23">
        <v>9</v>
      </c>
    </row>
    <row r="53" spans="1:18" ht="252" x14ac:dyDescent="0.25">
      <c r="A53" s="16">
        <v>47</v>
      </c>
      <c r="B53" s="17" t="s">
        <v>1777</v>
      </c>
      <c r="C53" s="18" t="s">
        <v>1778</v>
      </c>
      <c r="E53" s="19" t="s">
        <v>200</v>
      </c>
      <c r="F53" s="19" t="s">
        <v>201</v>
      </c>
      <c r="G53" s="19" t="str">
        <f>IF(F53="","",VLOOKUP(F53,[17]списки!$U$2:$V$147,2,))</f>
        <v>Опасность воздействия пыли на глаза;</v>
      </c>
      <c r="H53" s="19" t="s">
        <v>202</v>
      </c>
      <c r="I53" s="19" t="str">
        <f>IF(F53="","",VLOOKUP(Q53,[17]списки!$O$2:$P$8,2))</f>
        <v>Серьезный риск, требуются меры по снижению степени риска в установленные сроки</v>
      </c>
      <c r="J53" s="19" t="s">
        <v>203</v>
      </c>
      <c r="K53" s="20">
        <v>3</v>
      </c>
      <c r="L53" s="21">
        <v>0.5</v>
      </c>
      <c r="M53" s="20">
        <v>6</v>
      </c>
      <c r="N53" s="21">
        <v>6</v>
      </c>
      <c r="O53" s="20">
        <v>7</v>
      </c>
      <c r="P53" s="21">
        <v>3</v>
      </c>
      <c r="Q53" s="22">
        <v>126</v>
      </c>
      <c r="R53" s="23">
        <v>9</v>
      </c>
    </row>
    <row r="54" spans="1:18" ht="252" x14ac:dyDescent="0.25">
      <c r="A54" s="16">
        <v>48</v>
      </c>
      <c r="B54" s="17" t="s">
        <v>1777</v>
      </c>
      <c r="C54" s="18" t="s">
        <v>1778</v>
      </c>
      <c r="E54" s="19" t="s">
        <v>216</v>
      </c>
      <c r="F54" s="19" t="s">
        <v>217</v>
      </c>
      <c r="G54" s="19" t="str">
        <f>IF(F54="","",VLOOKUP(F54,[17]списки!$U$2:$V$147,2,))</f>
        <v>Опасность повреждения органов дыхания частицами пыли;</v>
      </c>
      <c r="H54" s="19" t="s">
        <v>218</v>
      </c>
      <c r="I54" s="19" t="str">
        <f>IF(F54="","",VLOOKUP(Q54,[17]списки!$O$2:$P$8,2))</f>
        <v xml:space="preserve">Возможный риск, необходимо уделить внимание </v>
      </c>
      <c r="J54" s="19" t="s">
        <v>219</v>
      </c>
      <c r="K54" s="20">
        <v>1</v>
      </c>
      <c r="L54" s="21">
        <v>0.5</v>
      </c>
      <c r="M54" s="20">
        <v>6</v>
      </c>
      <c r="N54" s="21">
        <v>6</v>
      </c>
      <c r="O54" s="20">
        <v>7</v>
      </c>
      <c r="P54" s="21">
        <v>7</v>
      </c>
      <c r="Q54" s="22">
        <v>42</v>
      </c>
      <c r="R54" s="23">
        <v>21</v>
      </c>
    </row>
    <row r="55" spans="1:18" ht="252" x14ac:dyDescent="0.25">
      <c r="A55" s="16">
        <v>49</v>
      </c>
      <c r="B55" s="17" t="s">
        <v>1777</v>
      </c>
      <c r="C55" s="18" t="s">
        <v>1778</v>
      </c>
      <c r="E55" s="19" t="s">
        <v>227</v>
      </c>
      <c r="F55" s="19" t="s">
        <v>228</v>
      </c>
      <c r="G55" s="19" t="str">
        <f>IF(F55="","",VLOOKUP(F55,[17]списки!$U$2:$V$147,2,))</f>
        <v>Опасности воздействия воздушных взвесей вредных химических веществ;</v>
      </c>
      <c r="H55" s="19" t="s">
        <v>229</v>
      </c>
      <c r="I55" s="19" t="str">
        <f>IF(F55="","",VLOOKUP(Q55,[17]списки!$O$2:$P$8,2))</f>
        <v xml:space="preserve">Возможный риск, необходимо уделить внимание </v>
      </c>
      <c r="J55" s="19" t="s">
        <v>230</v>
      </c>
      <c r="K55" s="20">
        <v>0.5</v>
      </c>
      <c r="L55" s="21">
        <v>0.2</v>
      </c>
      <c r="M55" s="20">
        <v>6</v>
      </c>
      <c r="N55" s="21">
        <v>6</v>
      </c>
      <c r="O55" s="20">
        <v>7</v>
      </c>
      <c r="P55" s="21">
        <v>7</v>
      </c>
      <c r="Q55" s="22">
        <v>21</v>
      </c>
      <c r="R55" s="23">
        <v>8.4000000000000021</v>
      </c>
    </row>
    <row r="56" spans="1:18" ht="252" x14ac:dyDescent="0.25">
      <c r="A56" s="16">
        <v>50</v>
      </c>
      <c r="B56" s="17" t="s">
        <v>1777</v>
      </c>
      <c r="C56" s="18" t="s">
        <v>1778</v>
      </c>
      <c r="E56" s="19" t="s">
        <v>103</v>
      </c>
      <c r="F56" s="19" t="s">
        <v>246</v>
      </c>
      <c r="G56" s="19" t="str">
        <f>IF(F56="","",VLOOKUP(F56,[17]списки!$U$2:$V$147,2,))</f>
        <v>Опасность, связанная с перемещением груза вручную;</v>
      </c>
      <c r="H56" s="19" t="s">
        <v>247</v>
      </c>
      <c r="I56" s="19" t="str">
        <f>IF(F56="","",VLOOKUP(Q56,[17]списки!$O$2:$P$8,2))</f>
        <v xml:space="preserve">Возможный риск, необходимо уделить внимание </v>
      </c>
      <c r="J56" s="19" t="s">
        <v>248</v>
      </c>
      <c r="K56" s="20">
        <v>1</v>
      </c>
      <c r="L56" s="21">
        <v>0.5</v>
      </c>
      <c r="M56" s="20">
        <v>6</v>
      </c>
      <c r="N56" s="21">
        <v>6</v>
      </c>
      <c r="O56" s="20">
        <v>7</v>
      </c>
      <c r="P56" s="21">
        <v>3</v>
      </c>
      <c r="Q56" s="22">
        <v>42</v>
      </c>
      <c r="R56" s="23">
        <v>9</v>
      </c>
    </row>
    <row r="57" spans="1:18" ht="252" x14ac:dyDescent="0.25">
      <c r="A57" s="16">
        <v>51</v>
      </c>
      <c r="B57" s="17" t="s">
        <v>1777</v>
      </c>
      <c r="C57" s="18" t="s">
        <v>1778</v>
      </c>
      <c r="E57" s="19" t="s">
        <v>255</v>
      </c>
      <c r="F57" s="19" t="s">
        <v>256</v>
      </c>
      <c r="G57" s="19" t="str">
        <f>IF(F57="","",VLOOKUP(F57,[17]списки!$U$2:$V$147,2,))</f>
        <v>Опасность, связанная с наклонами корпуса;</v>
      </c>
      <c r="H57" s="19" t="s">
        <v>257</v>
      </c>
      <c r="I57" s="19" t="str">
        <f>IF(F57="","",VLOOKUP(Q57,[17]списки!$O$2:$P$8,2))</f>
        <v xml:space="preserve">Возможный риск, необходимо уделить внимание </v>
      </c>
      <c r="J57" s="19" t="s">
        <v>258</v>
      </c>
      <c r="K57" s="20">
        <v>1</v>
      </c>
      <c r="L57" s="21">
        <v>0.5</v>
      </c>
      <c r="M57" s="20">
        <v>6</v>
      </c>
      <c r="N57" s="21">
        <v>6</v>
      </c>
      <c r="O57" s="20">
        <v>7</v>
      </c>
      <c r="P57" s="21">
        <v>3</v>
      </c>
      <c r="Q57" s="22">
        <v>42</v>
      </c>
      <c r="R57" s="23">
        <v>9</v>
      </c>
    </row>
    <row r="58" spans="1:18" ht="252" x14ac:dyDescent="0.25">
      <c r="A58" s="16">
        <v>52</v>
      </c>
      <c r="B58" s="17" t="s">
        <v>1777</v>
      </c>
      <c r="C58" s="18" t="s">
        <v>1778</v>
      </c>
      <c r="E58" s="19" t="s">
        <v>261</v>
      </c>
      <c r="F58" s="19" t="s">
        <v>506</v>
      </c>
      <c r="G58" s="19" t="str">
        <f>IF(F58="","",VLOOKUP(F58,[17]списки!$U$2:$V$147,2,))</f>
        <v>Опасность вредных для здоровья поз, связанных с чрезмерным напряжением тела;</v>
      </c>
      <c r="H58" s="19" t="s">
        <v>507</v>
      </c>
      <c r="I58" s="19" t="str">
        <f>IF(F58="","",VLOOKUP(Q58,[17]списки!$O$2:$P$8,2))</f>
        <v xml:space="preserve">Возможный риск, необходимо уделить внимание </v>
      </c>
      <c r="J58" s="19" t="s">
        <v>264</v>
      </c>
      <c r="K58" s="20">
        <v>1</v>
      </c>
      <c r="L58" s="21">
        <v>0.5</v>
      </c>
      <c r="M58" s="20">
        <v>6</v>
      </c>
      <c r="N58" s="21">
        <v>6</v>
      </c>
      <c r="O58" s="20">
        <v>7</v>
      </c>
      <c r="P58" s="21">
        <v>7</v>
      </c>
      <c r="Q58" s="22">
        <v>42</v>
      </c>
      <c r="R58" s="23">
        <v>21</v>
      </c>
    </row>
    <row r="59" spans="1:18" ht="252" x14ac:dyDescent="0.25">
      <c r="A59" s="16">
        <v>53</v>
      </c>
      <c r="B59" s="17" t="s">
        <v>1777</v>
      </c>
      <c r="C59" s="18" t="s">
        <v>1778</v>
      </c>
      <c r="E59" s="19" t="s">
        <v>267</v>
      </c>
      <c r="F59" s="19" t="s">
        <v>268</v>
      </c>
      <c r="G59" s="19" t="str">
        <f>IF(F59="","",VLOOKUP(F59,[17]списки!$U$2:$V$147,2,))</f>
        <v>Опасность повреждения мембранной перепонки уха, связанная с воздействием шума высокой интенсивности;</v>
      </c>
      <c r="H59" s="19" t="s">
        <v>269</v>
      </c>
      <c r="I59" s="19" t="str">
        <f>IF(F59="","",VLOOKUP(Q59,[17]списки!$O$2:$P$8,2))</f>
        <v xml:space="preserve">Возможный риск, необходимо уделить внимание </v>
      </c>
      <c r="J59" s="19" t="s">
        <v>270</v>
      </c>
      <c r="K59" s="20">
        <v>1</v>
      </c>
      <c r="L59" s="21">
        <v>0.5</v>
      </c>
      <c r="M59" s="20">
        <v>6</v>
      </c>
      <c r="N59" s="21">
        <v>6</v>
      </c>
      <c r="O59" s="20">
        <v>7</v>
      </c>
      <c r="P59" s="21">
        <v>7</v>
      </c>
      <c r="Q59" s="22">
        <v>42</v>
      </c>
      <c r="R59" s="23">
        <v>21</v>
      </c>
    </row>
    <row r="60" spans="1:18" ht="273" x14ac:dyDescent="0.25">
      <c r="A60" s="16">
        <v>54</v>
      </c>
      <c r="B60" s="17" t="s">
        <v>1777</v>
      </c>
      <c r="C60" s="18" t="s">
        <v>1778</v>
      </c>
      <c r="E60" s="19" t="s">
        <v>278</v>
      </c>
      <c r="F60" s="19" t="s">
        <v>279</v>
      </c>
      <c r="G60" s="19" t="str">
        <f>IF(F60="","",VLOOKUP(F60,[17]списки!$U$2:$V$147,2,))</f>
        <v>Опасность, связанная с возможностью не услышать звуковой сигнал об опасности;</v>
      </c>
      <c r="H60" s="19" t="s">
        <v>280</v>
      </c>
      <c r="I60" s="19" t="str">
        <f>IF(F60="","",VLOOKUP(Q60,[17]списки!$O$2:$P$8,2))</f>
        <v>Небольшой риск, меры не требуются</v>
      </c>
      <c r="J60" s="19" t="s">
        <v>243</v>
      </c>
      <c r="K60" s="20">
        <v>0.5</v>
      </c>
      <c r="L60" s="21">
        <v>0.52</v>
      </c>
      <c r="M60" s="20">
        <v>6</v>
      </c>
      <c r="N60" s="21">
        <v>6</v>
      </c>
      <c r="O60" s="20">
        <v>3</v>
      </c>
      <c r="P60" s="21">
        <v>3</v>
      </c>
      <c r="Q60" s="22">
        <v>9</v>
      </c>
      <c r="R60" s="23">
        <v>9.36</v>
      </c>
    </row>
    <row r="61" spans="1:18" ht="252" x14ac:dyDescent="0.25">
      <c r="A61" s="16">
        <v>55</v>
      </c>
      <c r="B61" s="17" t="s">
        <v>1777</v>
      </c>
      <c r="C61" s="18" t="s">
        <v>1778</v>
      </c>
      <c r="E61" s="19" t="s">
        <v>283</v>
      </c>
      <c r="F61" s="19" t="s">
        <v>284</v>
      </c>
      <c r="G61" s="19" t="str">
        <f>IF(F61="","",VLOOKUP(F61,[17]списки!$U$2:$V$147,2,))</f>
        <v>Опасность от воздействия локальной вибрации при использовании ручных механизмов;</v>
      </c>
      <c r="H61" s="19" t="s">
        <v>285</v>
      </c>
      <c r="I61" s="19" t="str">
        <f>IF(F61="","",VLOOKUP(Q61,[17]списки!$O$2:$P$8,2))</f>
        <v xml:space="preserve">Возможный риск, необходимо уделить внимание </v>
      </c>
      <c r="J61" s="19" t="s">
        <v>286</v>
      </c>
      <c r="K61" s="20">
        <v>1</v>
      </c>
      <c r="L61" s="21">
        <v>0.5</v>
      </c>
      <c r="M61" s="20">
        <v>6</v>
      </c>
      <c r="N61" s="21">
        <v>6</v>
      </c>
      <c r="O61" s="20">
        <v>7</v>
      </c>
      <c r="P61" s="21">
        <v>7</v>
      </c>
      <c r="Q61" s="22">
        <v>42</v>
      </c>
      <c r="R61" s="23">
        <v>21</v>
      </c>
    </row>
    <row r="62" spans="1:18" ht="252" x14ac:dyDescent="0.25">
      <c r="A62" s="16">
        <v>56</v>
      </c>
      <c r="B62" s="17" t="s">
        <v>1777</v>
      </c>
      <c r="C62" s="18" t="s">
        <v>1778</v>
      </c>
      <c r="E62" s="19" t="s">
        <v>287</v>
      </c>
      <c r="F62" s="19" t="s">
        <v>288</v>
      </c>
      <c r="G62" s="19" t="str">
        <f>IF(F62="","",VLOOKUP(F62,[17]списки!$U$2:$V$147,2,))</f>
        <v>Опасность недостаточной освещенности в рабочей зоне;</v>
      </c>
      <c r="H62" s="19" t="s">
        <v>289</v>
      </c>
      <c r="I62" s="19" t="str">
        <f>IF(F62="","",VLOOKUP(Q62,[17]списки!$O$2:$P$8,2))</f>
        <v xml:space="preserve">Возможный риск, необходимо уделить внимание </v>
      </c>
      <c r="J62" s="19" t="s">
        <v>290</v>
      </c>
      <c r="K62" s="20">
        <v>0.5</v>
      </c>
      <c r="L62" s="21">
        <v>0.2</v>
      </c>
      <c r="M62" s="20">
        <v>6</v>
      </c>
      <c r="N62" s="21">
        <v>6</v>
      </c>
      <c r="O62" s="20">
        <v>7</v>
      </c>
      <c r="P62" s="21">
        <v>7</v>
      </c>
      <c r="Q62" s="22">
        <v>21</v>
      </c>
      <c r="R62" s="23">
        <v>8.4000000000000021</v>
      </c>
    </row>
    <row r="63" spans="1:18" ht="252" x14ac:dyDescent="0.25">
      <c r="A63" s="16">
        <v>57</v>
      </c>
      <c r="B63" s="17" t="s">
        <v>1777</v>
      </c>
      <c r="C63" s="18" t="s">
        <v>1778</v>
      </c>
      <c r="E63" s="19" t="s">
        <v>845</v>
      </c>
      <c r="F63" s="19" t="s">
        <v>846</v>
      </c>
      <c r="G63" s="19" t="str">
        <f>IF(F63="","",VLOOKUP(F63,[17]списки!$U$2:$V$147,2,))</f>
        <v>Опасность утонуть в технологической емкости;</v>
      </c>
      <c r="H63" s="19" t="s">
        <v>848</v>
      </c>
      <c r="I63" s="19" t="str">
        <f>IF(F63="","",VLOOKUP(Q63,[17]списки!$O$2:$P$8,2))</f>
        <v xml:space="preserve">Возможный риск, необходимо уделить внимание </v>
      </c>
      <c r="J63" s="19" t="s">
        <v>849</v>
      </c>
      <c r="K63" s="20">
        <v>0.5</v>
      </c>
      <c r="L63" s="21">
        <v>0.2</v>
      </c>
      <c r="M63" s="20">
        <v>6</v>
      </c>
      <c r="N63" s="21">
        <v>6</v>
      </c>
      <c r="O63" s="20">
        <v>7</v>
      </c>
      <c r="P63" s="21">
        <v>7</v>
      </c>
      <c r="Q63" s="22">
        <v>21</v>
      </c>
      <c r="R63" s="23">
        <v>8.4000000000000021</v>
      </c>
    </row>
    <row r="64" spans="1:18" ht="252" x14ac:dyDescent="0.25">
      <c r="A64" s="16">
        <v>58</v>
      </c>
      <c r="B64" s="17" t="s">
        <v>1777</v>
      </c>
      <c r="C64" s="18" t="s">
        <v>1778</v>
      </c>
      <c r="E64" s="19" t="s">
        <v>327</v>
      </c>
      <c r="F64" s="19" t="s">
        <v>328</v>
      </c>
      <c r="G64" s="19" t="str">
        <f>IF(F64="","",VLOOKUP(F64,[17]списки!$U$2:$V$147,2,))</f>
        <v xml:space="preserve"> Опасность от вдыхания дыма, паров вредных газов и пыли при пожаре;</v>
      </c>
      <c r="H64" s="19" t="s">
        <v>329</v>
      </c>
      <c r="I64" s="19" t="str">
        <f>IF(F64="","",VLOOKUP(Q64,[17]списки!$O$2:$P$8,2))</f>
        <v>Высокий риск, требуются неотложные меры, усовершенствования</v>
      </c>
      <c r="J64" s="19" t="s">
        <v>330</v>
      </c>
      <c r="K64" s="20">
        <v>3</v>
      </c>
      <c r="L64" s="21">
        <v>1</v>
      </c>
      <c r="M64" s="20">
        <v>6</v>
      </c>
      <c r="N64" s="21">
        <v>6</v>
      </c>
      <c r="O64" s="20">
        <v>15</v>
      </c>
      <c r="P64" s="21">
        <v>7</v>
      </c>
      <c r="Q64" s="22">
        <v>270</v>
      </c>
      <c r="R64" s="23">
        <v>42</v>
      </c>
    </row>
    <row r="65" spans="1:18" ht="252" x14ac:dyDescent="0.25">
      <c r="A65" s="16">
        <v>59</v>
      </c>
      <c r="B65" s="17" t="s">
        <v>1777</v>
      </c>
      <c r="C65" s="18" t="s">
        <v>1778</v>
      </c>
      <c r="E65" s="19" t="s">
        <v>337</v>
      </c>
      <c r="F65" s="19" t="s">
        <v>338</v>
      </c>
      <c r="G65" s="19" t="str">
        <f>IF(F65="","",VLOOKUP(F65,[17]списки!$U$2:$V$147,2,))</f>
        <v xml:space="preserve"> Опасность воздействия открытого пламени;</v>
      </c>
      <c r="H65" s="19" t="s">
        <v>339</v>
      </c>
      <c r="I65" s="19" t="str">
        <f>IF(F65="","",VLOOKUP(Q65,[17]списки!$O$2:$P$8,2))</f>
        <v>Серьезный риск, требуются меры по снижению степени риска в установленные сроки</v>
      </c>
      <c r="J65" s="19" t="s">
        <v>340</v>
      </c>
      <c r="K65" s="20">
        <v>3</v>
      </c>
      <c r="L65" s="21">
        <v>0.5</v>
      </c>
      <c r="M65" s="20">
        <v>6</v>
      </c>
      <c r="N65" s="21">
        <v>6</v>
      </c>
      <c r="O65" s="20">
        <v>7</v>
      </c>
      <c r="P65" s="21">
        <v>7</v>
      </c>
      <c r="Q65" s="22">
        <v>126</v>
      </c>
      <c r="R65" s="23">
        <v>21</v>
      </c>
    </row>
    <row r="66" spans="1:18" ht="252" x14ac:dyDescent="0.25">
      <c r="A66" s="16">
        <v>60</v>
      </c>
      <c r="B66" s="17" t="s">
        <v>1777</v>
      </c>
      <c r="C66" s="18" t="s">
        <v>1778</v>
      </c>
      <c r="E66" s="19" t="s">
        <v>341</v>
      </c>
      <c r="F66" s="19" t="s">
        <v>342</v>
      </c>
      <c r="G66" s="19" t="str">
        <f>IF(F66="","",VLOOKUP(F66,[17]списки!$U$2:$V$147,2,))</f>
        <v>Опасность воздействия пониженной концентрации кислорода в воздухе;</v>
      </c>
      <c r="H66" s="19" t="s">
        <v>343</v>
      </c>
      <c r="I66" s="19" t="str">
        <f>IF(F66="","",VLOOKUP(Q66,[17]списки!$O$2:$P$8,2))</f>
        <v>Высокий риск, требуются неотложные меры, усовершенствования</v>
      </c>
      <c r="J66" s="19" t="s">
        <v>330</v>
      </c>
      <c r="K66" s="20">
        <v>3</v>
      </c>
      <c r="L66" s="21">
        <v>1</v>
      </c>
      <c r="M66" s="20">
        <v>6</v>
      </c>
      <c r="N66" s="21">
        <v>6</v>
      </c>
      <c r="O66" s="20">
        <v>15</v>
      </c>
      <c r="P66" s="21">
        <v>7</v>
      </c>
      <c r="Q66" s="22">
        <v>270</v>
      </c>
      <c r="R66" s="23">
        <v>42</v>
      </c>
    </row>
    <row r="67" spans="1:18" ht="252" x14ac:dyDescent="0.25">
      <c r="A67" s="16">
        <v>61</v>
      </c>
      <c r="B67" s="17" t="s">
        <v>1777</v>
      </c>
      <c r="C67" s="18" t="s">
        <v>1778</v>
      </c>
      <c r="E67" s="19" t="s">
        <v>871</v>
      </c>
      <c r="F67" s="19" t="s">
        <v>872</v>
      </c>
      <c r="G67" s="19" t="str">
        <f>IF(F67="","",VLOOKUP(F67,[17]списки!$U$2:$V$147,2,))</f>
        <v>Опасность воздействия осколков частей разрушившихся зданий, сооружений, строений;</v>
      </c>
      <c r="H67" s="19" t="s">
        <v>874</v>
      </c>
      <c r="I67" s="19" t="str">
        <f>IF(F67="","",VLOOKUP(Q67,[17]списки!$O$2:$P$8,2))</f>
        <v>Высокий риск, требуются неотложные меры, усовершенствования</v>
      </c>
      <c r="J67" s="19" t="s">
        <v>330</v>
      </c>
      <c r="K67" s="20">
        <v>3</v>
      </c>
      <c r="L67" s="21">
        <v>1</v>
      </c>
      <c r="M67" s="20">
        <v>6</v>
      </c>
      <c r="N67" s="21">
        <v>6</v>
      </c>
      <c r="O67" s="20">
        <v>15</v>
      </c>
      <c r="P67" s="21">
        <v>7</v>
      </c>
      <c r="Q67" s="22">
        <v>270</v>
      </c>
      <c r="R67" s="23">
        <v>42</v>
      </c>
    </row>
    <row r="68" spans="1:18" ht="210" customHeight="1" x14ac:dyDescent="0.25">
      <c r="B68" s="17"/>
      <c r="G68" s="19" t="str">
        <f>IF(F68="","",VLOOKUP(F68,[17]списки!$U$2:$V$147,2,))</f>
        <v/>
      </c>
      <c r="I68" s="19" t="str">
        <f>IF(F68="","",VLOOKUP(Q68,[17]списки!$O$2:$P$8,2))</f>
        <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7 Q9:R10 Q13:R13 Q16:R1048576">
    <cfRule type="expression" dxfId="847" priority="21">
      <formula>IF(ROW(Q1)&gt;6,Q1&gt;400)</formula>
    </cfRule>
    <cfRule type="expression" dxfId="846" priority="22">
      <formula>IF(ROW(Q1)&gt;6,Q1&gt;200)</formula>
    </cfRule>
    <cfRule type="expression" dxfId="845" priority="23">
      <formula>IF(ROW(Q1)&gt;6,Q1&gt;70)</formula>
    </cfRule>
    <cfRule type="expression" dxfId="844" priority="24">
      <formula>IF(ROW(Q1)&gt;6,Q1&gt;20)</formula>
    </cfRule>
  </conditionalFormatting>
  <conditionalFormatting sqref="Q8:R8">
    <cfRule type="expression" dxfId="843" priority="17">
      <formula>IF(ROW(Q8)&gt;6,Q8&gt;400)</formula>
    </cfRule>
    <cfRule type="expression" dxfId="842" priority="18">
      <formula>IF(ROW(Q8)&gt;6,Q8&gt;200)</formula>
    </cfRule>
    <cfRule type="expression" dxfId="841" priority="19">
      <formula>IF(ROW(Q8)&gt;6,Q8&gt;70)</formula>
    </cfRule>
    <cfRule type="expression" dxfId="840" priority="20">
      <formula>IF(ROW(Q8)&gt;6,Q8&gt;20)</formula>
    </cfRule>
  </conditionalFormatting>
  <conditionalFormatting sqref="Q11:R11">
    <cfRule type="expression" dxfId="839" priority="13">
      <formula>IF(ROW(Q11)&gt;6,Q11&gt;400)</formula>
    </cfRule>
    <cfRule type="expression" dxfId="838" priority="14">
      <formula>IF(ROW(Q11)&gt;6,Q11&gt;200)</formula>
    </cfRule>
    <cfRule type="expression" dxfId="837" priority="15">
      <formula>IF(ROW(Q11)&gt;6,Q11&gt;70)</formula>
    </cfRule>
    <cfRule type="expression" dxfId="836" priority="16">
      <formula>IF(ROW(Q11)&gt;6,Q11&gt;20)</formula>
    </cfRule>
  </conditionalFormatting>
  <conditionalFormatting sqref="Q12:R12">
    <cfRule type="expression" dxfId="835" priority="9">
      <formula>IF(ROW(Q12)&gt;6,Q12&gt;400)</formula>
    </cfRule>
    <cfRule type="expression" dxfId="834" priority="10">
      <formula>IF(ROW(Q12)&gt;6,Q12&gt;200)</formula>
    </cfRule>
    <cfRule type="expression" dxfId="833" priority="11">
      <formula>IF(ROW(Q12)&gt;6,Q12&gt;70)</formula>
    </cfRule>
    <cfRule type="expression" dxfId="832" priority="12">
      <formula>IF(ROW(Q12)&gt;6,Q12&gt;20)</formula>
    </cfRule>
  </conditionalFormatting>
  <conditionalFormatting sqref="Q14:R14">
    <cfRule type="expression" dxfId="831" priority="5">
      <formula>IF(ROW(Q14)&gt;6,Q14&gt;400)</formula>
    </cfRule>
    <cfRule type="expression" dxfId="830" priority="6">
      <formula>IF(ROW(Q14)&gt;6,Q14&gt;200)</formula>
    </cfRule>
    <cfRule type="expression" dxfId="829" priority="7">
      <formula>IF(ROW(Q14)&gt;6,Q14&gt;70)</formula>
    </cfRule>
    <cfRule type="expression" dxfId="828" priority="8">
      <formula>IF(ROW(Q14)&gt;6,Q14&gt;20)</formula>
    </cfRule>
  </conditionalFormatting>
  <conditionalFormatting sqref="Q15:R15">
    <cfRule type="expression" dxfId="827" priority="1">
      <formula>IF(ROW(Q15)&gt;6,Q15&gt;400)</formula>
    </cfRule>
    <cfRule type="expression" dxfId="826" priority="2">
      <formula>IF(ROW(Q15)&gt;6,Q15&gt;200)</formula>
    </cfRule>
    <cfRule type="expression" dxfId="825" priority="3">
      <formula>IF(ROW(Q15)&gt;6,Q15&gt;70)</formula>
    </cfRule>
    <cfRule type="expression" dxfId="824" priority="4">
      <formula>IF(ROW(Q15)&gt;6,Q15&gt;20)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 bottom="0.3543307086614173" header="0.31496062992125984" footer="0.31496062992125984"/>
  <pageSetup paperSize="9" scale="37" fitToHeight="0" orientation="landscape" r:id="rId1"/>
  <colBreaks count="1" manualBreakCount="1">
    <brk id="18"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2"/>
  <sheetViews>
    <sheetView view="pageBreakPreview" zoomScale="60" zoomScaleNormal="80" workbookViewId="0">
      <selection activeCell="E9" sqref="E9"/>
    </sheetView>
  </sheetViews>
  <sheetFormatPr defaultColWidth="9.140625" defaultRowHeight="21" x14ac:dyDescent="0.25"/>
  <cols>
    <col min="1" max="1" width="7.42578125" style="16" customWidth="1"/>
    <col min="2" max="2" width="119.28515625" style="18" customWidth="1"/>
    <col min="3" max="3" width="77.5703125" style="18" hidden="1" customWidth="1"/>
    <col min="4" max="4" width="12.7109375" style="18" hidden="1" customWidth="1"/>
    <col min="5" max="5" width="24" style="19" customWidth="1"/>
    <col min="6" max="6" width="11.5703125" style="19" customWidth="1"/>
    <col min="7" max="7" width="39.85546875" style="19" customWidth="1"/>
    <col min="8" max="8" width="38.28515625" style="19" customWidth="1"/>
    <col min="9" max="9" width="32.140625" style="19" customWidth="1"/>
    <col min="10" max="10" width="46.28515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16">
        <v>1</v>
      </c>
      <c r="B7" s="17" t="s">
        <v>1779</v>
      </c>
      <c r="C7" s="18" t="s">
        <v>1779</v>
      </c>
      <c r="D7" s="28"/>
      <c r="E7" s="19" t="s">
        <v>19</v>
      </c>
      <c r="F7" s="19" t="s">
        <v>20</v>
      </c>
      <c r="G7" s="19" t="s">
        <v>594</v>
      </c>
      <c r="H7" s="19" t="s">
        <v>21</v>
      </c>
      <c r="I7" s="19" t="s">
        <v>595</v>
      </c>
      <c r="J7" s="19" t="s">
        <v>397</v>
      </c>
      <c r="K7" s="20">
        <v>1</v>
      </c>
      <c r="L7" s="21">
        <v>1</v>
      </c>
      <c r="M7" s="20">
        <v>6</v>
      </c>
      <c r="N7" s="21">
        <v>6</v>
      </c>
      <c r="O7" s="20">
        <v>3</v>
      </c>
      <c r="P7" s="21">
        <v>3</v>
      </c>
      <c r="Q7" s="22">
        <v>18</v>
      </c>
      <c r="R7" s="23">
        <v>18</v>
      </c>
    </row>
    <row r="8" spans="1:20" ht="210" customHeight="1" x14ac:dyDescent="0.25">
      <c r="A8" s="16">
        <v>2</v>
      </c>
      <c r="B8" s="17" t="s">
        <v>1779</v>
      </c>
      <c r="C8" s="18" t="s">
        <v>1779</v>
      </c>
      <c r="D8" s="28"/>
      <c r="E8" s="19" t="s">
        <v>426</v>
      </c>
      <c r="F8" s="19" t="s">
        <v>32</v>
      </c>
      <c r="G8" s="19" t="s">
        <v>647</v>
      </c>
      <c r="H8" s="19" t="s">
        <v>33</v>
      </c>
      <c r="I8" s="19" t="s">
        <v>599</v>
      </c>
      <c r="J8" s="19" t="s">
        <v>34</v>
      </c>
      <c r="K8" s="20">
        <v>3</v>
      </c>
      <c r="L8" s="21">
        <v>1</v>
      </c>
      <c r="M8" s="20">
        <v>6</v>
      </c>
      <c r="N8" s="21">
        <v>6</v>
      </c>
      <c r="O8" s="20">
        <v>3</v>
      </c>
      <c r="P8" s="21">
        <v>3</v>
      </c>
      <c r="Q8" s="22">
        <v>54</v>
      </c>
      <c r="R8" s="23">
        <v>18</v>
      </c>
    </row>
    <row r="9" spans="1:20" ht="210" customHeight="1" x14ac:dyDescent="0.25">
      <c r="A9" s="16">
        <v>3</v>
      </c>
      <c r="B9" s="17" t="s">
        <v>1779</v>
      </c>
      <c r="C9" s="18" t="s">
        <v>1779</v>
      </c>
      <c r="D9" s="28"/>
      <c r="E9" s="19" t="s">
        <v>133</v>
      </c>
      <c r="F9" s="19" t="s">
        <v>134</v>
      </c>
      <c r="G9" s="19" t="s">
        <v>652</v>
      </c>
      <c r="H9" s="19" t="s">
        <v>135</v>
      </c>
      <c r="I9" s="19" t="s">
        <v>599</v>
      </c>
      <c r="J9" s="19" t="s">
        <v>130</v>
      </c>
      <c r="K9" s="20">
        <v>0.5</v>
      </c>
      <c r="L9" s="21">
        <v>0.2</v>
      </c>
      <c r="M9" s="20">
        <v>3</v>
      </c>
      <c r="N9" s="21">
        <v>3</v>
      </c>
      <c r="O9" s="20">
        <v>15</v>
      </c>
      <c r="P9" s="21">
        <v>15</v>
      </c>
      <c r="Q9" s="22">
        <v>22.5</v>
      </c>
      <c r="R9" s="23">
        <v>9.0000000000000018</v>
      </c>
    </row>
    <row r="10" spans="1:20" ht="210" customHeight="1" x14ac:dyDescent="0.25">
      <c r="A10" s="16">
        <v>4</v>
      </c>
      <c r="B10" s="17" t="s">
        <v>1779</v>
      </c>
      <c r="C10" s="18" t="s">
        <v>1779</v>
      </c>
      <c r="D10" s="28"/>
      <c r="E10" s="19" t="s">
        <v>171</v>
      </c>
      <c r="F10" s="19" t="s">
        <v>172</v>
      </c>
      <c r="G10" s="19" t="s">
        <v>653</v>
      </c>
      <c r="H10" s="19" t="s">
        <v>173</v>
      </c>
      <c r="I10" s="19" t="s">
        <v>599</v>
      </c>
      <c r="J10" s="19" t="s">
        <v>654</v>
      </c>
      <c r="K10" s="20">
        <v>3</v>
      </c>
      <c r="L10" s="21">
        <v>0.5</v>
      </c>
      <c r="M10" s="20">
        <v>3</v>
      </c>
      <c r="N10" s="21">
        <v>3</v>
      </c>
      <c r="O10" s="20">
        <v>3</v>
      </c>
      <c r="P10" s="21">
        <v>3</v>
      </c>
      <c r="Q10" s="22">
        <v>27</v>
      </c>
      <c r="R10" s="23">
        <v>4.5</v>
      </c>
    </row>
    <row r="11" spans="1:20" ht="210" customHeight="1" x14ac:dyDescent="0.25">
      <c r="A11" s="16">
        <v>5</v>
      </c>
      <c r="B11" s="17" t="s">
        <v>1779</v>
      </c>
      <c r="C11" s="18" t="s">
        <v>1779</v>
      </c>
      <c r="D11" s="28"/>
      <c r="E11" s="19" t="s">
        <v>1332</v>
      </c>
      <c r="F11" s="19" t="s">
        <v>178</v>
      </c>
      <c r="G11" s="19" t="s">
        <v>656</v>
      </c>
      <c r="H11" s="19" t="s">
        <v>179</v>
      </c>
      <c r="I11" s="19" t="s">
        <v>599</v>
      </c>
      <c r="J11" s="19" t="s">
        <v>1780</v>
      </c>
      <c r="K11" s="20">
        <v>3</v>
      </c>
      <c r="L11" s="21">
        <v>1</v>
      </c>
      <c r="M11" s="20">
        <v>3</v>
      </c>
      <c r="N11" s="21">
        <v>3</v>
      </c>
      <c r="O11" s="20">
        <v>3</v>
      </c>
      <c r="P11" s="21">
        <v>3</v>
      </c>
      <c r="Q11" s="22">
        <v>27</v>
      </c>
      <c r="R11" s="23">
        <v>9</v>
      </c>
    </row>
    <row r="12" spans="1:20" ht="210" customHeight="1" x14ac:dyDescent="0.25">
      <c r="A12" s="16">
        <v>6</v>
      </c>
      <c r="B12" s="17" t="s">
        <v>1779</v>
      </c>
      <c r="C12" s="18" t="s">
        <v>1779</v>
      </c>
      <c r="D12" s="28"/>
      <c r="E12" s="19" t="s">
        <v>240</v>
      </c>
      <c r="F12" s="19" t="s">
        <v>241</v>
      </c>
      <c r="G12" s="19" t="s">
        <v>990</v>
      </c>
      <c r="H12" s="19" t="s">
        <v>242</v>
      </c>
      <c r="I12" s="19" t="s">
        <v>595</v>
      </c>
      <c r="J12" s="19" t="s">
        <v>243</v>
      </c>
      <c r="K12" s="20">
        <v>0.5</v>
      </c>
      <c r="L12" s="21">
        <v>0.5</v>
      </c>
      <c r="M12" s="20">
        <v>6</v>
      </c>
      <c r="N12" s="21">
        <v>6</v>
      </c>
      <c r="O12" s="20">
        <v>3</v>
      </c>
      <c r="P12" s="21">
        <v>3</v>
      </c>
      <c r="Q12" s="22">
        <v>9</v>
      </c>
      <c r="R12" s="23">
        <v>9</v>
      </c>
    </row>
    <row r="13" spans="1:20" ht="210" customHeight="1" x14ac:dyDescent="0.25">
      <c r="A13" s="16">
        <v>7</v>
      </c>
      <c r="B13" s="17" t="s">
        <v>1779</v>
      </c>
      <c r="C13" s="18" t="s">
        <v>1779</v>
      </c>
      <c r="D13" s="28"/>
      <c r="E13" s="19" t="s">
        <v>532</v>
      </c>
      <c r="F13" s="19" t="s">
        <v>533</v>
      </c>
      <c r="G13" s="19" t="s">
        <v>657</v>
      </c>
      <c r="H13" s="19" t="s">
        <v>534</v>
      </c>
      <c r="I13" s="19" t="s">
        <v>658</v>
      </c>
      <c r="J13" s="19" t="s">
        <v>535</v>
      </c>
      <c r="K13" s="20">
        <v>3</v>
      </c>
      <c r="L13" s="21">
        <v>0.5</v>
      </c>
      <c r="M13" s="20">
        <v>6</v>
      </c>
      <c r="N13" s="21">
        <v>6</v>
      </c>
      <c r="O13" s="20">
        <v>7</v>
      </c>
      <c r="P13" s="21">
        <v>7</v>
      </c>
      <c r="Q13" s="22">
        <v>126</v>
      </c>
      <c r="R13" s="23">
        <v>21</v>
      </c>
    </row>
    <row r="14" spans="1:20" ht="210" customHeight="1" x14ac:dyDescent="0.25">
      <c r="A14" s="16">
        <v>8</v>
      </c>
      <c r="B14" s="17" t="s">
        <v>1779</v>
      </c>
      <c r="C14" s="18" t="s">
        <v>1779</v>
      </c>
      <c r="D14" s="28"/>
      <c r="E14" s="19" t="s">
        <v>309</v>
      </c>
      <c r="F14" s="19" t="s">
        <v>310</v>
      </c>
      <c r="G14" s="19" t="s">
        <v>659</v>
      </c>
      <c r="H14" s="19" t="s">
        <v>311</v>
      </c>
      <c r="I14" s="19" t="s">
        <v>599</v>
      </c>
      <c r="J14" s="19" t="s">
        <v>312</v>
      </c>
      <c r="K14" s="20">
        <v>1</v>
      </c>
      <c r="L14" s="21">
        <v>0.5</v>
      </c>
      <c r="M14" s="20">
        <v>6</v>
      </c>
      <c r="N14" s="21">
        <v>6</v>
      </c>
      <c r="O14" s="20">
        <v>7</v>
      </c>
      <c r="P14" s="21">
        <v>7</v>
      </c>
      <c r="Q14" s="22">
        <v>42</v>
      </c>
      <c r="R14" s="23">
        <v>21</v>
      </c>
    </row>
    <row r="15" spans="1:20" ht="210" customHeight="1" x14ac:dyDescent="0.25">
      <c r="A15" s="16">
        <v>9</v>
      </c>
      <c r="B15" s="17" t="s">
        <v>1779</v>
      </c>
      <c r="C15" s="18" t="s">
        <v>1779</v>
      </c>
      <c r="D15" s="28"/>
      <c r="E15" s="19" t="s">
        <v>333</v>
      </c>
      <c r="F15" s="19" t="s">
        <v>334</v>
      </c>
      <c r="G15" s="19" t="s">
        <v>660</v>
      </c>
      <c r="H15" s="19" t="s">
        <v>335</v>
      </c>
      <c r="I15" s="19" t="s">
        <v>661</v>
      </c>
      <c r="J15" s="19" t="s">
        <v>336</v>
      </c>
      <c r="K15" s="20">
        <v>3</v>
      </c>
      <c r="L15" s="21">
        <v>0.5</v>
      </c>
      <c r="M15" s="20">
        <v>6</v>
      </c>
      <c r="N15" s="21">
        <v>6</v>
      </c>
      <c r="O15" s="20">
        <v>15</v>
      </c>
      <c r="P15" s="21">
        <v>15</v>
      </c>
      <c r="Q15" s="22">
        <v>270</v>
      </c>
      <c r="R15" s="23">
        <v>45</v>
      </c>
    </row>
    <row r="16" spans="1:20" ht="210" customHeight="1" x14ac:dyDescent="0.25">
      <c r="A16" s="16">
        <v>10</v>
      </c>
      <c r="B16" s="17" t="s">
        <v>1779</v>
      </c>
      <c r="C16" s="18" t="s">
        <v>1779</v>
      </c>
      <c r="D16" s="28"/>
      <c r="E16" s="19" t="s">
        <v>662</v>
      </c>
      <c r="F16" s="19" t="s">
        <v>663</v>
      </c>
      <c r="G16" s="19" t="s">
        <v>664</v>
      </c>
      <c r="H16" s="19" t="s">
        <v>665</v>
      </c>
      <c r="I16" s="19" t="s">
        <v>599</v>
      </c>
      <c r="J16" s="19" t="s">
        <v>666</v>
      </c>
      <c r="K16" s="20">
        <v>0.5</v>
      </c>
      <c r="L16" s="21">
        <v>0.2</v>
      </c>
      <c r="M16" s="20">
        <v>6</v>
      </c>
      <c r="N16" s="21">
        <v>6</v>
      </c>
      <c r="O16" s="20">
        <v>7</v>
      </c>
      <c r="P16" s="21">
        <v>7</v>
      </c>
      <c r="Q16" s="22">
        <v>21</v>
      </c>
      <c r="R16" s="23">
        <v>8.4000000000000021</v>
      </c>
    </row>
    <row r="17" spans="1:18" ht="210" customHeight="1" x14ac:dyDescent="0.25">
      <c r="A17" s="16">
        <v>11</v>
      </c>
      <c r="B17" s="17" t="s">
        <v>1779</v>
      </c>
      <c r="C17" s="18" t="s">
        <v>1779</v>
      </c>
      <c r="D17" s="28"/>
      <c r="E17" s="19" t="s">
        <v>1781</v>
      </c>
      <c r="F17" s="19" t="s">
        <v>347</v>
      </c>
      <c r="G17" s="19" t="s">
        <v>667</v>
      </c>
      <c r="H17" s="19" t="s">
        <v>348</v>
      </c>
      <c r="I17" s="19" t="s">
        <v>658</v>
      </c>
      <c r="J17" s="19" t="s">
        <v>349</v>
      </c>
      <c r="K17" s="20">
        <v>0.5</v>
      </c>
      <c r="L17" s="21">
        <v>0.1</v>
      </c>
      <c r="M17" s="20">
        <v>6</v>
      </c>
      <c r="N17" s="21">
        <v>6</v>
      </c>
      <c r="O17" s="20">
        <v>40</v>
      </c>
      <c r="P17" s="21">
        <v>40</v>
      </c>
      <c r="Q17" s="22">
        <v>120</v>
      </c>
      <c r="R17" s="23">
        <v>24.000000000000004</v>
      </c>
    </row>
    <row r="18" spans="1:18" ht="210" customHeight="1" x14ac:dyDescent="0.25">
      <c r="A18" s="16">
        <v>12</v>
      </c>
      <c r="B18" s="17" t="s">
        <v>1779</v>
      </c>
      <c r="C18" s="18" t="s">
        <v>1779</v>
      </c>
      <c r="D18" s="28"/>
      <c r="E18" s="19" t="s">
        <v>352</v>
      </c>
      <c r="F18" s="19" t="s">
        <v>353</v>
      </c>
      <c r="G18" s="19" t="s">
        <v>668</v>
      </c>
      <c r="H18" s="19" t="s">
        <v>354</v>
      </c>
      <c r="I18" s="19" t="s">
        <v>658</v>
      </c>
      <c r="J18" s="19" t="s">
        <v>355</v>
      </c>
      <c r="K18" s="20">
        <v>1</v>
      </c>
      <c r="L18" s="21">
        <v>0.2</v>
      </c>
      <c r="M18" s="20">
        <v>6</v>
      </c>
      <c r="N18" s="21">
        <v>6</v>
      </c>
      <c r="O18" s="20">
        <v>15</v>
      </c>
      <c r="P18" s="21">
        <v>15</v>
      </c>
      <c r="Q18" s="22">
        <v>90</v>
      </c>
      <c r="R18" s="23">
        <v>18.000000000000004</v>
      </c>
    </row>
    <row r="19" spans="1:18" ht="210" customHeight="1" x14ac:dyDescent="0.25">
      <c r="A19" s="16">
        <v>13</v>
      </c>
      <c r="B19" s="17" t="s">
        <v>1779</v>
      </c>
      <c r="C19" s="18" t="s">
        <v>1779</v>
      </c>
      <c r="D19" s="28"/>
      <c r="E19" s="19" t="s">
        <v>352</v>
      </c>
      <c r="F19" s="19" t="s">
        <v>358</v>
      </c>
      <c r="G19" s="19" t="s">
        <v>669</v>
      </c>
      <c r="H19" s="19" t="s">
        <v>359</v>
      </c>
      <c r="I19" s="19" t="s">
        <v>599</v>
      </c>
      <c r="J19" s="19" t="s">
        <v>360</v>
      </c>
      <c r="K19" s="20">
        <v>0.5</v>
      </c>
      <c r="L19" s="21">
        <v>0.2</v>
      </c>
      <c r="M19" s="20">
        <v>6</v>
      </c>
      <c r="N19" s="21">
        <v>6</v>
      </c>
      <c r="O19" s="20">
        <v>15</v>
      </c>
      <c r="P19" s="21">
        <v>15</v>
      </c>
      <c r="Q19" s="22">
        <v>45</v>
      </c>
      <c r="R19" s="23">
        <v>18.000000000000004</v>
      </c>
    </row>
    <row r="20" spans="1:18" ht="210" customHeight="1" x14ac:dyDescent="0.25">
      <c r="A20" s="16">
        <v>14</v>
      </c>
      <c r="B20" s="17" t="s">
        <v>1779</v>
      </c>
      <c r="C20" s="18" t="s">
        <v>1779</v>
      </c>
      <c r="D20" s="28"/>
      <c r="E20" s="19" t="s">
        <v>352</v>
      </c>
      <c r="F20" s="19" t="s">
        <v>569</v>
      </c>
      <c r="G20" s="19" t="s">
        <v>670</v>
      </c>
      <c r="H20" s="19" t="s">
        <v>570</v>
      </c>
      <c r="I20" s="19" t="s">
        <v>658</v>
      </c>
      <c r="J20" s="19" t="s">
        <v>355</v>
      </c>
      <c r="K20" s="20">
        <v>1</v>
      </c>
      <c r="L20" s="21">
        <v>0.2</v>
      </c>
      <c r="M20" s="20">
        <v>6</v>
      </c>
      <c r="N20" s="21">
        <v>6</v>
      </c>
      <c r="O20" s="20">
        <v>15</v>
      </c>
      <c r="P20" s="21">
        <v>15</v>
      </c>
      <c r="Q20" s="22">
        <v>90</v>
      </c>
      <c r="R20" s="23">
        <v>18.000000000000004</v>
      </c>
    </row>
    <row r="21" spans="1:18" ht="210" customHeight="1" x14ac:dyDescent="0.25">
      <c r="A21" s="16">
        <v>15</v>
      </c>
      <c r="B21" s="17" t="s">
        <v>1779</v>
      </c>
      <c r="C21" s="18" t="s">
        <v>1779</v>
      </c>
      <c r="D21" s="28"/>
      <c r="E21" s="19" t="s">
        <v>363</v>
      </c>
      <c r="F21" s="19" t="s">
        <v>364</v>
      </c>
      <c r="G21" s="19" t="s">
        <v>671</v>
      </c>
      <c r="H21" s="19" t="s">
        <v>365</v>
      </c>
      <c r="I21" s="19" t="s">
        <v>599</v>
      </c>
      <c r="J21" s="19" t="s">
        <v>366</v>
      </c>
      <c r="K21" s="20">
        <v>0.5</v>
      </c>
      <c r="L21" s="21">
        <v>0.2</v>
      </c>
      <c r="M21" s="20">
        <v>6</v>
      </c>
      <c r="N21" s="21">
        <v>6</v>
      </c>
      <c r="O21" s="20">
        <v>15</v>
      </c>
      <c r="P21" s="21">
        <v>15</v>
      </c>
      <c r="Q21" s="22">
        <v>45</v>
      </c>
      <c r="R21" s="23">
        <v>18.000000000000004</v>
      </c>
    </row>
    <row r="22" spans="1:18" ht="210" customHeight="1" x14ac:dyDescent="0.25">
      <c r="A22" s="16">
        <v>16</v>
      </c>
      <c r="B22" s="17" t="s">
        <v>1779</v>
      </c>
      <c r="C22" s="18" t="s">
        <v>1779</v>
      </c>
      <c r="D22" s="28"/>
      <c r="E22" s="19" t="s">
        <v>367</v>
      </c>
      <c r="F22" s="19" t="s">
        <v>368</v>
      </c>
      <c r="G22" s="19" t="s">
        <v>672</v>
      </c>
      <c r="H22" s="19" t="s">
        <v>369</v>
      </c>
      <c r="I22" s="19" t="s">
        <v>658</v>
      </c>
      <c r="J22" s="19" t="s">
        <v>370</v>
      </c>
      <c r="K22" s="20">
        <v>1</v>
      </c>
      <c r="L22" s="21">
        <v>0.2</v>
      </c>
      <c r="M22" s="20">
        <v>6</v>
      </c>
      <c r="N22" s="21">
        <v>6</v>
      </c>
      <c r="O22" s="20">
        <v>15</v>
      </c>
      <c r="P22" s="21">
        <v>15</v>
      </c>
      <c r="Q22" s="22">
        <v>90</v>
      </c>
      <c r="R22" s="23">
        <v>18.000000000000004</v>
      </c>
    </row>
    <row r="23" spans="1:18" ht="210" customHeight="1" x14ac:dyDescent="0.25">
      <c r="A23" s="16">
        <v>17</v>
      </c>
      <c r="B23" s="17" t="s">
        <v>1779</v>
      </c>
      <c r="C23" s="18" t="s">
        <v>1779</v>
      </c>
      <c r="D23" s="28"/>
      <c r="E23" s="19" t="s">
        <v>352</v>
      </c>
      <c r="F23" s="19" t="s">
        <v>575</v>
      </c>
      <c r="G23" s="19" t="s">
        <v>673</v>
      </c>
      <c r="H23" s="19" t="s">
        <v>576</v>
      </c>
      <c r="I23" s="19" t="s">
        <v>658</v>
      </c>
      <c r="J23" s="19" t="s">
        <v>355</v>
      </c>
      <c r="K23" s="20">
        <v>1</v>
      </c>
      <c r="L23" s="21">
        <v>0.2</v>
      </c>
      <c r="M23" s="20">
        <v>6</v>
      </c>
      <c r="N23" s="21">
        <v>6</v>
      </c>
      <c r="O23" s="20">
        <v>15</v>
      </c>
      <c r="P23" s="21">
        <v>15</v>
      </c>
      <c r="Q23" s="22">
        <v>90</v>
      </c>
      <c r="R23" s="23">
        <v>18.000000000000004</v>
      </c>
    </row>
    <row r="24" spans="1:18" ht="210" customHeight="1" x14ac:dyDescent="0.25">
      <c r="A24" s="16">
        <v>18</v>
      </c>
      <c r="B24" s="17" t="s">
        <v>1779</v>
      </c>
      <c r="C24" s="18" t="s">
        <v>1779</v>
      </c>
      <c r="D24" s="28"/>
      <c r="E24" s="19" t="s">
        <v>582</v>
      </c>
      <c r="F24" s="19" t="s">
        <v>583</v>
      </c>
      <c r="G24" s="19" t="s">
        <v>675</v>
      </c>
      <c r="H24" s="19" t="s">
        <v>584</v>
      </c>
      <c r="I24" s="19" t="s">
        <v>595</v>
      </c>
      <c r="J24" s="19" t="s">
        <v>184</v>
      </c>
      <c r="K24" s="20">
        <v>0.2</v>
      </c>
      <c r="L24" s="21">
        <v>0.2</v>
      </c>
      <c r="M24" s="20">
        <v>6</v>
      </c>
      <c r="N24" s="21">
        <v>6</v>
      </c>
      <c r="O24" s="20">
        <v>7</v>
      </c>
      <c r="P24" s="21">
        <v>7</v>
      </c>
      <c r="Q24" s="22">
        <v>8.4000000000000021</v>
      </c>
      <c r="R24" s="23">
        <v>8.4000000000000021</v>
      </c>
    </row>
    <row r="25" spans="1:18" ht="210" customHeight="1" x14ac:dyDescent="0.25">
      <c r="A25" s="16">
        <v>19</v>
      </c>
      <c r="B25" s="17" t="s">
        <v>1779</v>
      </c>
      <c r="C25" s="18" t="s">
        <v>1779</v>
      </c>
      <c r="D25" s="28"/>
      <c r="E25" s="19" t="s">
        <v>585</v>
      </c>
      <c r="F25" s="19" t="s">
        <v>586</v>
      </c>
      <c r="G25" s="19" t="s">
        <v>676</v>
      </c>
      <c r="H25" s="19" t="s">
        <v>587</v>
      </c>
      <c r="I25" s="19" t="s">
        <v>595</v>
      </c>
      <c r="J25" s="19" t="s">
        <v>184</v>
      </c>
      <c r="K25" s="20">
        <v>0.1</v>
      </c>
      <c r="L25" s="21">
        <v>0.1</v>
      </c>
      <c r="M25" s="20">
        <v>6</v>
      </c>
      <c r="N25" s="21">
        <v>6</v>
      </c>
      <c r="O25" s="20">
        <v>15</v>
      </c>
      <c r="P25" s="21">
        <v>15</v>
      </c>
      <c r="Q25" s="22">
        <v>9.0000000000000018</v>
      </c>
      <c r="R25" s="23">
        <v>9.0000000000000018</v>
      </c>
    </row>
    <row r="26" spans="1:18" ht="210" customHeight="1" x14ac:dyDescent="0.25">
      <c r="A26" s="16">
        <v>20</v>
      </c>
      <c r="B26" s="17" t="s">
        <v>1782</v>
      </c>
      <c r="C26" s="18" t="s">
        <v>1782</v>
      </c>
      <c r="D26" s="28"/>
      <c r="E26" s="19" t="s">
        <v>75</v>
      </c>
      <c r="F26" s="19" t="s">
        <v>76</v>
      </c>
      <c r="G26" s="19" t="s">
        <v>630</v>
      </c>
      <c r="H26" s="19" t="s">
        <v>77</v>
      </c>
      <c r="I26" s="19" t="s">
        <v>599</v>
      </c>
      <c r="J26" s="19" t="s">
        <v>78</v>
      </c>
      <c r="K26" s="20">
        <v>0.5</v>
      </c>
      <c r="L26" s="21">
        <v>0.2</v>
      </c>
      <c r="M26" s="20">
        <v>6</v>
      </c>
      <c r="N26" s="21">
        <v>6</v>
      </c>
      <c r="O26" s="20">
        <v>15</v>
      </c>
      <c r="P26" s="21">
        <v>15</v>
      </c>
      <c r="Q26" s="22">
        <v>45</v>
      </c>
      <c r="R26" s="23">
        <v>18.000000000000004</v>
      </c>
    </row>
    <row r="27" spans="1:18" ht="105" x14ac:dyDescent="0.25">
      <c r="A27" s="16">
        <v>21</v>
      </c>
      <c r="B27" s="17" t="s">
        <v>1782</v>
      </c>
      <c r="C27" s="18" t="s">
        <v>1782</v>
      </c>
      <c r="D27" s="28"/>
      <c r="E27" s="19" t="s">
        <v>1783</v>
      </c>
      <c r="F27" s="19" t="s">
        <v>82</v>
      </c>
      <c r="G27" s="19" t="s">
        <v>633</v>
      </c>
      <c r="H27" s="19" t="s">
        <v>83</v>
      </c>
      <c r="I27" s="19" t="s">
        <v>599</v>
      </c>
      <c r="J27" s="19" t="s">
        <v>1784</v>
      </c>
      <c r="K27" s="20">
        <v>0.2</v>
      </c>
      <c r="L27" s="21">
        <v>0.1</v>
      </c>
      <c r="M27" s="20">
        <v>6</v>
      </c>
      <c r="N27" s="21">
        <v>6</v>
      </c>
      <c r="O27" s="20">
        <v>40</v>
      </c>
      <c r="P27" s="21">
        <v>40</v>
      </c>
      <c r="Q27" s="22">
        <v>48.000000000000007</v>
      </c>
      <c r="R27" s="23">
        <v>24.000000000000004</v>
      </c>
    </row>
    <row r="28" spans="1:18" ht="210" customHeight="1" x14ac:dyDescent="0.25">
      <c r="A28" s="16">
        <v>22</v>
      </c>
      <c r="B28" s="17" t="s">
        <v>1782</v>
      </c>
      <c r="C28" s="18" t="s">
        <v>1782</v>
      </c>
      <c r="D28" s="28"/>
      <c r="E28" s="19" t="s">
        <v>103</v>
      </c>
      <c r="F28" s="19" t="s">
        <v>104</v>
      </c>
      <c r="G28" s="19" t="s">
        <v>643</v>
      </c>
      <c r="H28" s="19" t="s">
        <v>105</v>
      </c>
      <c r="I28" s="19" t="s">
        <v>599</v>
      </c>
      <c r="J28" s="19" t="s">
        <v>106</v>
      </c>
      <c r="K28" s="20">
        <v>0.5</v>
      </c>
      <c r="L28" s="21">
        <v>0.2</v>
      </c>
      <c r="M28" s="20">
        <v>6</v>
      </c>
      <c r="N28" s="21">
        <v>6</v>
      </c>
      <c r="O28" s="20">
        <v>15</v>
      </c>
      <c r="P28" s="21">
        <v>15</v>
      </c>
      <c r="Q28" s="22">
        <v>45</v>
      </c>
      <c r="R28" s="23">
        <v>18.000000000000004</v>
      </c>
    </row>
    <row r="29" spans="1:18" ht="210" customHeight="1" x14ac:dyDescent="0.25">
      <c r="A29" s="16">
        <v>23</v>
      </c>
      <c r="B29" s="17" t="s">
        <v>1782</v>
      </c>
      <c r="C29" s="18" t="s">
        <v>1782</v>
      </c>
      <c r="D29" s="28"/>
      <c r="E29" s="19" t="s">
        <v>1785</v>
      </c>
      <c r="F29" s="19" t="s">
        <v>110</v>
      </c>
      <c r="G29" s="19" t="s">
        <v>646</v>
      </c>
      <c r="H29" s="19" t="s">
        <v>111</v>
      </c>
      <c r="I29" s="19" t="s">
        <v>599</v>
      </c>
      <c r="J29" s="19" t="s">
        <v>112</v>
      </c>
      <c r="K29" s="20">
        <v>3</v>
      </c>
      <c r="L29" s="21">
        <v>1</v>
      </c>
      <c r="M29" s="20">
        <v>6</v>
      </c>
      <c r="N29" s="21">
        <v>6</v>
      </c>
      <c r="O29" s="20">
        <v>3</v>
      </c>
      <c r="P29" s="21">
        <v>3</v>
      </c>
      <c r="Q29" s="22">
        <v>54</v>
      </c>
      <c r="R29" s="23">
        <v>18</v>
      </c>
    </row>
    <row r="30" spans="1:18" ht="210" customHeight="1" x14ac:dyDescent="0.25">
      <c r="A30" s="16">
        <v>24</v>
      </c>
      <c r="B30" s="17" t="s">
        <v>1782</v>
      </c>
      <c r="C30" s="18" t="s">
        <v>1782</v>
      </c>
      <c r="D30" s="28"/>
      <c r="E30" s="19" t="s">
        <v>426</v>
      </c>
      <c r="F30" s="19" t="s">
        <v>32</v>
      </c>
      <c r="G30" s="19" t="s">
        <v>647</v>
      </c>
      <c r="H30" s="19" t="s">
        <v>33</v>
      </c>
      <c r="I30" s="19" t="s">
        <v>599</v>
      </c>
      <c r="J30" s="19" t="s">
        <v>34</v>
      </c>
      <c r="K30" s="20">
        <v>3</v>
      </c>
      <c r="L30" s="21">
        <v>1</v>
      </c>
      <c r="M30" s="20">
        <v>6</v>
      </c>
      <c r="N30" s="21">
        <v>6</v>
      </c>
      <c r="O30" s="20">
        <v>3</v>
      </c>
      <c r="P30" s="21">
        <v>3</v>
      </c>
      <c r="Q30" s="22">
        <v>54</v>
      </c>
      <c r="R30" s="23">
        <v>18</v>
      </c>
    </row>
    <row r="31" spans="1:18" ht="210" customHeight="1" x14ac:dyDescent="0.25">
      <c r="A31" s="16">
        <v>25</v>
      </c>
      <c r="B31" s="17" t="s">
        <v>1782</v>
      </c>
      <c r="C31" s="18" t="s">
        <v>1782</v>
      </c>
      <c r="D31" s="28"/>
      <c r="E31" s="19" t="s">
        <v>115</v>
      </c>
      <c r="F31" s="19" t="s">
        <v>116</v>
      </c>
      <c r="G31" s="19" t="s">
        <v>679</v>
      </c>
      <c r="H31" s="19" t="s">
        <v>117</v>
      </c>
      <c r="I31" s="19" t="s">
        <v>658</v>
      </c>
      <c r="J31" s="19" t="s">
        <v>118</v>
      </c>
      <c r="K31" s="20">
        <v>3</v>
      </c>
      <c r="L31" s="21">
        <v>1</v>
      </c>
      <c r="M31" s="20">
        <v>6</v>
      </c>
      <c r="N31" s="21">
        <v>6</v>
      </c>
      <c r="O31" s="20">
        <v>7</v>
      </c>
      <c r="P31" s="21">
        <v>3</v>
      </c>
      <c r="Q31" s="22">
        <v>126</v>
      </c>
      <c r="R31" s="23">
        <v>18</v>
      </c>
    </row>
    <row r="32" spans="1:18" ht="252" x14ac:dyDescent="0.25">
      <c r="A32" s="16">
        <v>26</v>
      </c>
      <c r="B32" s="17" t="s">
        <v>1782</v>
      </c>
      <c r="C32" s="18" t="s">
        <v>1782</v>
      </c>
      <c r="D32" s="28"/>
      <c r="E32" s="19" t="s">
        <v>121</v>
      </c>
      <c r="F32" s="19" t="s">
        <v>122</v>
      </c>
      <c r="G32" s="19" t="s">
        <v>648</v>
      </c>
      <c r="H32" s="19" t="s">
        <v>123</v>
      </c>
      <c r="I32" s="19" t="s">
        <v>599</v>
      </c>
      <c r="J32" s="19" t="s">
        <v>124</v>
      </c>
      <c r="K32" s="20">
        <v>1</v>
      </c>
      <c r="L32" s="21">
        <v>0.5</v>
      </c>
      <c r="M32" s="20">
        <v>6</v>
      </c>
      <c r="N32" s="21">
        <v>6</v>
      </c>
      <c r="O32" s="20">
        <v>7</v>
      </c>
      <c r="P32" s="21">
        <v>7</v>
      </c>
      <c r="Q32" s="22">
        <v>42</v>
      </c>
      <c r="R32" s="23">
        <v>21</v>
      </c>
    </row>
    <row r="33" spans="1:18" ht="147" x14ac:dyDescent="0.25">
      <c r="A33" s="16">
        <v>27</v>
      </c>
      <c r="B33" s="17" t="s">
        <v>1782</v>
      </c>
      <c r="C33" s="18" t="s">
        <v>1782</v>
      </c>
      <c r="D33" s="28"/>
      <c r="E33" s="19" t="s">
        <v>1786</v>
      </c>
      <c r="F33" s="19" t="s">
        <v>139</v>
      </c>
      <c r="G33" s="19" t="s">
        <v>689</v>
      </c>
      <c r="H33" s="19" t="s">
        <v>140</v>
      </c>
      <c r="I33" s="19" t="s">
        <v>599</v>
      </c>
      <c r="J33" s="19" t="s">
        <v>141</v>
      </c>
      <c r="K33" s="20">
        <v>1</v>
      </c>
      <c r="L33" s="21">
        <v>0.5</v>
      </c>
      <c r="M33" s="20">
        <v>6</v>
      </c>
      <c r="N33" s="21">
        <v>6</v>
      </c>
      <c r="O33" s="20">
        <v>7</v>
      </c>
      <c r="P33" s="21">
        <v>3</v>
      </c>
      <c r="Q33" s="22">
        <v>42</v>
      </c>
      <c r="R33" s="23">
        <v>9</v>
      </c>
    </row>
    <row r="34" spans="1:18" ht="210" customHeight="1" x14ac:dyDescent="0.25">
      <c r="A34" s="16">
        <v>28</v>
      </c>
      <c r="B34" s="17" t="s">
        <v>1782</v>
      </c>
      <c r="C34" s="18" t="s">
        <v>1782</v>
      </c>
      <c r="D34" s="28"/>
      <c r="E34" s="19" t="s">
        <v>1324</v>
      </c>
      <c r="F34" s="19" t="s">
        <v>145</v>
      </c>
      <c r="G34" s="19" t="s">
        <v>692</v>
      </c>
      <c r="H34" s="19" t="s">
        <v>146</v>
      </c>
      <c r="I34" s="19" t="s">
        <v>599</v>
      </c>
      <c r="J34" s="19" t="s">
        <v>141</v>
      </c>
      <c r="K34" s="20">
        <v>1</v>
      </c>
      <c r="L34" s="21">
        <v>0.5</v>
      </c>
      <c r="M34" s="20">
        <v>6</v>
      </c>
      <c r="N34" s="21">
        <v>6</v>
      </c>
      <c r="O34" s="20">
        <v>7</v>
      </c>
      <c r="P34" s="21">
        <v>3</v>
      </c>
      <c r="Q34" s="22">
        <v>42</v>
      </c>
      <c r="R34" s="23">
        <v>9</v>
      </c>
    </row>
    <row r="35" spans="1:18" ht="210" customHeight="1" x14ac:dyDescent="0.25">
      <c r="A35" s="16">
        <v>29</v>
      </c>
      <c r="B35" s="17" t="s">
        <v>1782</v>
      </c>
      <c r="C35" s="18" t="s">
        <v>1782</v>
      </c>
      <c r="D35" s="28"/>
      <c r="E35" s="19" t="s">
        <v>165</v>
      </c>
      <c r="F35" s="19" t="s">
        <v>166</v>
      </c>
      <c r="G35" s="19" t="s">
        <v>698</v>
      </c>
      <c r="H35" s="19" t="s">
        <v>167</v>
      </c>
      <c r="I35" s="19" t="s">
        <v>599</v>
      </c>
      <c r="J35" s="19" t="s">
        <v>168</v>
      </c>
      <c r="K35" s="20">
        <v>3</v>
      </c>
      <c r="L35" s="21">
        <v>1</v>
      </c>
      <c r="M35" s="20">
        <v>3</v>
      </c>
      <c r="N35" s="21">
        <v>3</v>
      </c>
      <c r="O35" s="20">
        <v>3</v>
      </c>
      <c r="P35" s="21">
        <v>3</v>
      </c>
      <c r="Q35" s="22">
        <v>27</v>
      </c>
      <c r="R35" s="23">
        <v>9</v>
      </c>
    </row>
    <row r="36" spans="1:18" ht="210" customHeight="1" x14ac:dyDescent="0.25">
      <c r="A36" s="16">
        <v>30</v>
      </c>
      <c r="B36" s="17" t="s">
        <v>1782</v>
      </c>
      <c r="C36" s="18" t="s">
        <v>1782</v>
      </c>
      <c r="D36" s="28"/>
      <c r="E36" s="19" t="s">
        <v>171</v>
      </c>
      <c r="F36" s="19" t="s">
        <v>172</v>
      </c>
      <c r="G36" s="19" t="s">
        <v>653</v>
      </c>
      <c r="H36" s="19" t="s">
        <v>173</v>
      </c>
      <c r="I36" s="19" t="s">
        <v>599</v>
      </c>
      <c r="J36" s="19" t="s">
        <v>654</v>
      </c>
      <c r="K36" s="20">
        <v>3</v>
      </c>
      <c r="L36" s="21">
        <v>0.5</v>
      </c>
      <c r="M36" s="20">
        <v>3</v>
      </c>
      <c r="N36" s="21">
        <v>3</v>
      </c>
      <c r="O36" s="20">
        <v>3</v>
      </c>
      <c r="P36" s="21">
        <v>3</v>
      </c>
      <c r="Q36" s="22">
        <v>27</v>
      </c>
      <c r="R36" s="23">
        <v>4.5</v>
      </c>
    </row>
    <row r="37" spans="1:18" ht="168" x14ac:dyDescent="0.25">
      <c r="A37" s="16">
        <v>31</v>
      </c>
      <c r="B37" s="17" t="s">
        <v>1782</v>
      </c>
      <c r="C37" s="18" t="s">
        <v>1782</v>
      </c>
      <c r="D37" s="28"/>
      <c r="E37" s="19" t="s">
        <v>655</v>
      </c>
      <c r="F37" s="19" t="s">
        <v>178</v>
      </c>
      <c r="G37" s="19" t="s">
        <v>656</v>
      </c>
      <c r="H37" s="19" t="s">
        <v>179</v>
      </c>
      <c r="I37" s="19" t="s">
        <v>599</v>
      </c>
      <c r="J37" s="19" t="s">
        <v>180</v>
      </c>
      <c r="K37" s="20">
        <v>3</v>
      </c>
      <c r="L37" s="21">
        <v>1</v>
      </c>
      <c r="M37" s="20">
        <v>3</v>
      </c>
      <c r="N37" s="21">
        <v>3</v>
      </c>
      <c r="O37" s="20">
        <v>3</v>
      </c>
      <c r="P37" s="21">
        <v>3</v>
      </c>
      <c r="Q37" s="22">
        <v>27</v>
      </c>
      <c r="R37" s="23">
        <v>9</v>
      </c>
    </row>
    <row r="38" spans="1:18" ht="210" x14ac:dyDescent="0.25">
      <c r="A38" s="16">
        <v>32</v>
      </c>
      <c r="B38" s="17" t="s">
        <v>1782</v>
      </c>
      <c r="C38" s="18" t="s">
        <v>1782</v>
      </c>
      <c r="D38" s="28"/>
      <c r="E38" s="19" t="s">
        <v>464</v>
      </c>
      <c r="F38" s="19" t="s">
        <v>465</v>
      </c>
      <c r="G38" s="19" t="s">
        <v>717</v>
      </c>
      <c r="H38" s="19" t="s">
        <v>466</v>
      </c>
      <c r="I38" s="19" t="s">
        <v>599</v>
      </c>
      <c r="J38" s="19" t="s">
        <v>467</v>
      </c>
      <c r="K38" s="20">
        <v>1</v>
      </c>
      <c r="L38" s="21">
        <v>0.5</v>
      </c>
      <c r="M38" s="20">
        <v>3</v>
      </c>
      <c r="N38" s="21">
        <v>3</v>
      </c>
      <c r="O38" s="20">
        <v>15</v>
      </c>
      <c r="P38" s="21">
        <v>15</v>
      </c>
      <c r="Q38" s="22">
        <v>45</v>
      </c>
      <c r="R38" s="23">
        <v>22.5</v>
      </c>
    </row>
    <row r="39" spans="1:18" ht="210" customHeight="1" x14ac:dyDescent="0.25">
      <c r="A39" s="16">
        <v>33</v>
      </c>
      <c r="B39" s="17" t="s">
        <v>1782</v>
      </c>
      <c r="C39" s="18" t="s">
        <v>1782</v>
      </c>
      <c r="D39" s="28"/>
      <c r="E39" s="19" t="s">
        <v>194</v>
      </c>
      <c r="F39" s="19" t="s">
        <v>195</v>
      </c>
      <c r="G39" s="19" t="s">
        <v>733</v>
      </c>
      <c r="H39" s="19" t="s">
        <v>196</v>
      </c>
      <c r="I39" s="19" t="s">
        <v>658</v>
      </c>
      <c r="J39" s="19" t="s">
        <v>197</v>
      </c>
      <c r="K39" s="20">
        <v>3</v>
      </c>
      <c r="L39" s="21">
        <v>0.5</v>
      </c>
      <c r="M39" s="20">
        <v>6</v>
      </c>
      <c r="N39" s="21">
        <v>6</v>
      </c>
      <c r="O39" s="20">
        <v>7</v>
      </c>
      <c r="P39" s="21">
        <v>3</v>
      </c>
      <c r="Q39" s="22">
        <v>126</v>
      </c>
      <c r="R39" s="23">
        <v>9</v>
      </c>
    </row>
    <row r="40" spans="1:18" ht="210" customHeight="1" x14ac:dyDescent="0.25">
      <c r="A40" s="16">
        <v>34</v>
      </c>
      <c r="B40" s="17" t="s">
        <v>1782</v>
      </c>
      <c r="C40" s="18" t="s">
        <v>1782</v>
      </c>
      <c r="D40" s="28"/>
      <c r="E40" s="19" t="s">
        <v>200</v>
      </c>
      <c r="F40" s="19" t="s">
        <v>201</v>
      </c>
      <c r="G40" s="19" t="s">
        <v>754</v>
      </c>
      <c r="H40" s="19" t="s">
        <v>202</v>
      </c>
      <c r="I40" s="19" t="s">
        <v>658</v>
      </c>
      <c r="J40" s="19" t="s">
        <v>203</v>
      </c>
      <c r="K40" s="20">
        <v>3</v>
      </c>
      <c r="L40" s="21">
        <v>0.5</v>
      </c>
      <c r="M40" s="20">
        <v>6</v>
      </c>
      <c r="N40" s="21">
        <v>6</v>
      </c>
      <c r="O40" s="20">
        <v>7</v>
      </c>
      <c r="P40" s="21">
        <v>3</v>
      </c>
      <c r="Q40" s="22">
        <v>126</v>
      </c>
      <c r="R40" s="23">
        <v>9</v>
      </c>
    </row>
    <row r="41" spans="1:18" ht="210" customHeight="1" x14ac:dyDescent="0.25">
      <c r="A41" s="16">
        <v>35</v>
      </c>
      <c r="B41" s="17" t="s">
        <v>1782</v>
      </c>
      <c r="C41" s="18" t="s">
        <v>1782</v>
      </c>
      <c r="D41" s="28"/>
      <c r="E41" s="19" t="s">
        <v>216</v>
      </c>
      <c r="F41" s="19" t="s">
        <v>217</v>
      </c>
      <c r="G41" s="19" t="s">
        <v>757</v>
      </c>
      <c r="H41" s="19" t="s">
        <v>218</v>
      </c>
      <c r="I41" s="19" t="s">
        <v>599</v>
      </c>
      <c r="J41" s="19" t="s">
        <v>219</v>
      </c>
      <c r="K41" s="20">
        <v>1</v>
      </c>
      <c r="L41" s="21">
        <v>0.5</v>
      </c>
      <c r="M41" s="20">
        <v>6</v>
      </c>
      <c r="N41" s="21">
        <v>6</v>
      </c>
      <c r="O41" s="20">
        <v>7</v>
      </c>
      <c r="P41" s="21">
        <v>7</v>
      </c>
      <c r="Q41" s="22">
        <v>42</v>
      </c>
      <c r="R41" s="23">
        <v>21</v>
      </c>
    </row>
    <row r="42" spans="1:18" ht="210" customHeight="1" x14ac:dyDescent="0.25">
      <c r="A42" s="16">
        <v>36</v>
      </c>
      <c r="B42" s="17" t="s">
        <v>1782</v>
      </c>
      <c r="C42" s="18" t="s">
        <v>1782</v>
      </c>
      <c r="D42" s="28"/>
      <c r="E42" s="19" t="s">
        <v>103</v>
      </c>
      <c r="F42" s="19" t="s">
        <v>246</v>
      </c>
      <c r="G42" s="19" t="s">
        <v>776</v>
      </c>
      <c r="H42" s="19" t="s">
        <v>247</v>
      </c>
      <c r="I42" s="19" t="s">
        <v>599</v>
      </c>
      <c r="J42" s="19" t="s">
        <v>248</v>
      </c>
      <c r="K42" s="20">
        <v>1</v>
      </c>
      <c r="L42" s="21">
        <v>0.5</v>
      </c>
      <c r="M42" s="20">
        <v>6</v>
      </c>
      <c r="N42" s="21">
        <v>6</v>
      </c>
      <c r="O42" s="20">
        <v>7</v>
      </c>
      <c r="P42" s="21">
        <v>3</v>
      </c>
      <c r="Q42" s="22">
        <v>42</v>
      </c>
      <c r="R42" s="23">
        <v>9</v>
      </c>
    </row>
    <row r="43" spans="1:18" ht="210" customHeight="1" x14ac:dyDescent="0.25">
      <c r="A43" s="16">
        <v>37</v>
      </c>
      <c r="B43" s="17" t="s">
        <v>1782</v>
      </c>
      <c r="C43" s="18" t="s">
        <v>1782</v>
      </c>
      <c r="D43" s="28"/>
      <c r="E43" s="19" t="s">
        <v>255</v>
      </c>
      <c r="F43" s="19" t="s">
        <v>256</v>
      </c>
      <c r="G43" s="19" t="s">
        <v>782</v>
      </c>
      <c r="H43" s="19" t="s">
        <v>257</v>
      </c>
      <c r="I43" s="19" t="s">
        <v>599</v>
      </c>
      <c r="J43" s="19" t="s">
        <v>258</v>
      </c>
      <c r="K43" s="20">
        <v>1</v>
      </c>
      <c r="L43" s="21">
        <v>0.5</v>
      </c>
      <c r="M43" s="20">
        <v>6</v>
      </c>
      <c r="N43" s="21">
        <v>6</v>
      </c>
      <c r="O43" s="20">
        <v>7</v>
      </c>
      <c r="P43" s="21">
        <v>3</v>
      </c>
      <c r="Q43" s="22">
        <v>42</v>
      </c>
      <c r="R43" s="23">
        <v>9</v>
      </c>
    </row>
    <row r="44" spans="1:18" ht="210" customHeight="1" x14ac:dyDescent="0.25">
      <c r="A44" s="16">
        <v>38</v>
      </c>
      <c r="B44" s="17" t="s">
        <v>1782</v>
      </c>
      <c r="C44" s="18" t="s">
        <v>1782</v>
      </c>
      <c r="D44" s="28"/>
      <c r="E44" s="19" t="s">
        <v>261</v>
      </c>
      <c r="F44" s="19" t="s">
        <v>506</v>
      </c>
      <c r="G44" s="19" t="s">
        <v>786</v>
      </c>
      <c r="H44" s="19" t="s">
        <v>507</v>
      </c>
      <c r="I44" s="19" t="s">
        <v>599</v>
      </c>
      <c r="J44" s="19" t="s">
        <v>264</v>
      </c>
      <c r="K44" s="20">
        <v>1</v>
      </c>
      <c r="L44" s="21">
        <v>0.5</v>
      </c>
      <c r="M44" s="20">
        <v>6</v>
      </c>
      <c r="N44" s="21">
        <v>6</v>
      </c>
      <c r="O44" s="20">
        <v>7</v>
      </c>
      <c r="P44" s="21">
        <v>7</v>
      </c>
      <c r="Q44" s="22">
        <v>42</v>
      </c>
      <c r="R44" s="23">
        <v>21</v>
      </c>
    </row>
    <row r="45" spans="1:18" ht="210" customHeight="1" x14ac:dyDescent="0.25">
      <c r="A45" s="16">
        <v>39</v>
      </c>
      <c r="B45" s="17" t="s">
        <v>1782</v>
      </c>
      <c r="C45" s="18" t="s">
        <v>1782</v>
      </c>
      <c r="D45" s="28"/>
      <c r="E45" s="19" t="s">
        <v>267</v>
      </c>
      <c r="F45" s="19" t="s">
        <v>268</v>
      </c>
      <c r="G45" s="19" t="s">
        <v>796</v>
      </c>
      <c r="H45" s="19" t="s">
        <v>269</v>
      </c>
      <c r="I45" s="19" t="s">
        <v>599</v>
      </c>
      <c r="J45" s="19" t="s">
        <v>270</v>
      </c>
      <c r="K45" s="20">
        <v>1</v>
      </c>
      <c r="L45" s="21">
        <v>0.5</v>
      </c>
      <c r="M45" s="20">
        <v>6</v>
      </c>
      <c r="N45" s="21">
        <v>6</v>
      </c>
      <c r="O45" s="20">
        <v>7</v>
      </c>
      <c r="P45" s="21">
        <v>7</v>
      </c>
      <c r="Q45" s="22">
        <v>42</v>
      </c>
      <c r="R45" s="23">
        <v>21</v>
      </c>
    </row>
    <row r="46" spans="1:18" ht="231" x14ac:dyDescent="0.25">
      <c r="A46" s="16">
        <v>40</v>
      </c>
      <c r="B46" s="17" t="s">
        <v>1782</v>
      </c>
      <c r="C46" s="18" t="s">
        <v>1782</v>
      </c>
      <c r="D46" s="28"/>
      <c r="E46" s="19" t="s">
        <v>278</v>
      </c>
      <c r="F46" s="19" t="s">
        <v>279</v>
      </c>
      <c r="G46" s="19" t="s">
        <v>797</v>
      </c>
      <c r="H46" s="19" t="s">
        <v>280</v>
      </c>
      <c r="I46" s="19" t="s">
        <v>595</v>
      </c>
      <c r="J46" s="19" t="s">
        <v>243</v>
      </c>
      <c r="K46" s="20">
        <v>0.5</v>
      </c>
      <c r="L46" s="21">
        <v>0.52</v>
      </c>
      <c r="M46" s="20">
        <v>6</v>
      </c>
      <c r="N46" s="21">
        <v>6</v>
      </c>
      <c r="O46" s="20">
        <v>3</v>
      </c>
      <c r="P46" s="21">
        <v>3</v>
      </c>
      <c r="Q46" s="22">
        <v>9</v>
      </c>
      <c r="R46" s="23">
        <v>9.36</v>
      </c>
    </row>
    <row r="47" spans="1:18" ht="210" customHeight="1" x14ac:dyDescent="0.25">
      <c r="A47" s="16">
        <v>41</v>
      </c>
      <c r="B47" s="17" t="s">
        <v>1782</v>
      </c>
      <c r="C47" s="18" t="s">
        <v>1782</v>
      </c>
      <c r="D47" s="28"/>
      <c r="E47" s="19" t="s">
        <v>283</v>
      </c>
      <c r="F47" s="19" t="s">
        <v>284</v>
      </c>
      <c r="G47" s="19" t="s">
        <v>800</v>
      </c>
      <c r="H47" s="19" t="s">
        <v>285</v>
      </c>
      <c r="I47" s="19" t="s">
        <v>599</v>
      </c>
      <c r="J47" s="19" t="s">
        <v>286</v>
      </c>
      <c r="K47" s="20">
        <v>1</v>
      </c>
      <c r="L47" s="21">
        <v>0.5</v>
      </c>
      <c r="M47" s="20">
        <v>6</v>
      </c>
      <c r="N47" s="21">
        <v>6</v>
      </c>
      <c r="O47" s="20">
        <v>7</v>
      </c>
      <c r="P47" s="21">
        <v>7</v>
      </c>
      <c r="Q47" s="22">
        <v>42</v>
      </c>
      <c r="R47" s="23">
        <v>21</v>
      </c>
    </row>
    <row r="48" spans="1:18" ht="189" x14ac:dyDescent="0.25">
      <c r="A48" s="16">
        <v>42</v>
      </c>
      <c r="B48" s="17" t="s">
        <v>1782</v>
      </c>
      <c r="C48" s="18" t="s">
        <v>1782</v>
      </c>
      <c r="D48" s="28"/>
      <c r="E48" s="19" t="s">
        <v>1787</v>
      </c>
      <c r="F48" s="19" t="s">
        <v>846</v>
      </c>
      <c r="G48" s="19" t="s">
        <v>847</v>
      </c>
      <c r="H48" s="19" t="s">
        <v>848</v>
      </c>
      <c r="I48" s="19" t="s">
        <v>599</v>
      </c>
      <c r="J48" s="19" t="s">
        <v>849</v>
      </c>
      <c r="K48" s="20">
        <v>0.5</v>
      </c>
      <c r="L48" s="21">
        <v>0.2</v>
      </c>
      <c r="M48" s="20">
        <v>6</v>
      </c>
      <c r="N48" s="21">
        <v>6</v>
      </c>
      <c r="O48" s="20">
        <v>7</v>
      </c>
      <c r="P48" s="21">
        <v>7</v>
      </c>
      <c r="Q48" s="22">
        <v>21</v>
      </c>
      <c r="R48" s="23">
        <v>8.4000000000000021</v>
      </c>
    </row>
    <row r="49" spans="1:18" ht="210" customHeight="1" x14ac:dyDescent="0.25">
      <c r="A49" s="16">
        <v>43</v>
      </c>
      <c r="B49" s="17" t="s">
        <v>1788</v>
      </c>
      <c r="C49" s="18" t="s">
        <v>1788</v>
      </c>
      <c r="D49" s="28"/>
      <c r="E49" s="19" t="s">
        <v>48</v>
      </c>
      <c r="F49" s="19" t="s">
        <v>49</v>
      </c>
      <c r="G49" s="19" t="s">
        <v>608</v>
      </c>
      <c r="H49" s="19" t="s">
        <v>50</v>
      </c>
      <c r="I49" s="19" t="s">
        <v>599</v>
      </c>
      <c r="J49" s="19" t="s">
        <v>51</v>
      </c>
      <c r="K49" s="20">
        <v>1</v>
      </c>
      <c r="L49" s="21">
        <v>0.5</v>
      </c>
      <c r="M49" s="20">
        <v>6</v>
      </c>
      <c r="N49" s="21">
        <v>6</v>
      </c>
      <c r="O49" s="20">
        <v>7</v>
      </c>
      <c r="P49" s="21">
        <v>7</v>
      </c>
      <c r="Q49" s="22">
        <v>42</v>
      </c>
      <c r="R49" s="23">
        <v>21</v>
      </c>
    </row>
    <row r="50" spans="1:18" ht="252" customHeight="1" x14ac:dyDescent="0.25">
      <c r="A50" s="16">
        <v>44</v>
      </c>
      <c r="B50" s="17" t="s">
        <v>1788</v>
      </c>
      <c r="C50" s="18" t="s">
        <v>1788</v>
      </c>
      <c r="D50" s="28"/>
      <c r="E50" s="19" t="s">
        <v>1789</v>
      </c>
      <c r="F50" s="19" t="s">
        <v>612</v>
      </c>
      <c r="G50" s="19" t="s">
        <v>613</v>
      </c>
      <c r="H50" s="19" t="s">
        <v>614</v>
      </c>
      <c r="I50" s="19" t="s">
        <v>599</v>
      </c>
      <c r="J50" s="19" t="s">
        <v>615</v>
      </c>
      <c r="K50" s="20">
        <v>0.5</v>
      </c>
      <c r="L50" s="21">
        <v>0.2</v>
      </c>
      <c r="M50" s="20">
        <v>6</v>
      </c>
      <c r="N50" s="21">
        <v>6</v>
      </c>
      <c r="O50" s="20">
        <v>7</v>
      </c>
      <c r="P50" s="21">
        <v>7</v>
      </c>
      <c r="Q50" s="22">
        <v>21</v>
      </c>
      <c r="R50" s="23">
        <v>8.4000000000000021</v>
      </c>
    </row>
    <row r="51" spans="1:18" ht="105" x14ac:dyDescent="0.25">
      <c r="A51" s="16">
        <v>45</v>
      </c>
      <c r="B51" s="17" t="s">
        <v>1788</v>
      </c>
      <c r="C51" s="18" t="s">
        <v>1788</v>
      </c>
      <c r="D51" s="28"/>
      <c r="E51" s="19" t="s">
        <v>1783</v>
      </c>
      <c r="F51" s="19" t="s">
        <v>82</v>
      </c>
      <c r="G51" s="19" t="s">
        <v>633</v>
      </c>
      <c r="H51" s="19" t="s">
        <v>83</v>
      </c>
      <c r="I51" s="19" t="s">
        <v>599</v>
      </c>
      <c r="J51" s="19" t="s">
        <v>1784</v>
      </c>
      <c r="K51" s="20">
        <v>0.2</v>
      </c>
      <c r="L51" s="21">
        <v>0.1</v>
      </c>
      <c r="M51" s="20">
        <v>6</v>
      </c>
      <c r="N51" s="21">
        <v>6</v>
      </c>
      <c r="O51" s="20">
        <v>40</v>
      </c>
      <c r="P51" s="21">
        <v>40</v>
      </c>
      <c r="Q51" s="22">
        <v>48.000000000000007</v>
      </c>
      <c r="R51" s="23">
        <v>24.000000000000004</v>
      </c>
    </row>
    <row r="52" spans="1:18" ht="231" customHeight="1" x14ac:dyDescent="0.25">
      <c r="A52" s="16">
        <v>46</v>
      </c>
      <c r="B52" s="17" t="s">
        <v>1788</v>
      </c>
      <c r="C52" s="18" t="s">
        <v>1788</v>
      </c>
      <c r="D52" s="28"/>
      <c r="E52" s="19" t="s">
        <v>103</v>
      </c>
      <c r="F52" s="19" t="s">
        <v>104</v>
      </c>
      <c r="G52" s="19" t="s">
        <v>643</v>
      </c>
      <c r="H52" s="19" t="s">
        <v>105</v>
      </c>
      <c r="I52" s="19" t="s">
        <v>599</v>
      </c>
      <c r="J52" s="19" t="s">
        <v>106</v>
      </c>
      <c r="K52" s="20">
        <v>0.5</v>
      </c>
      <c r="L52" s="21">
        <v>0.2</v>
      </c>
      <c r="M52" s="20">
        <v>6</v>
      </c>
      <c r="N52" s="21">
        <v>6</v>
      </c>
      <c r="O52" s="20">
        <v>15</v>
      </c>
      <c r="P52" s="21">
        <v>15</v>
      </c>
      <c r="Q52" s="22">
        <v>45</v>
      </c>
      <c r="R52" s="23">
        <v>18.000000000000004</v>
      </c>
    </row>
    <row r="53" spans="1:18" ht="210" customHeight="1" x14ac:dyDescent="0.25">
      <c r="A53" s="16">
        <v>47</v>
      </c>
      <c r="B53" s="17" t="s">
        <v>1788</v>
      </c>
      <c r="C53" s="18" t="s">
        <v>1788</v>
      </c>
      <c r="D53" s="28"/>
      <c r="E53" s="19" t="s">
        <v>109</v>
      </c>
      <c r="F53" s="19" t="s">
        <v>110</v>
      </c>
      <c r="G53" s="19" t="s">
        <v>646</v>
      </c>
      <c r="H53" s="19" t="s">
        <v>111</v>
      </c>
      <c r="I53" s="19" t="s">
        <v>599</v>
      </c>
      <c r="J53" s="19" t="s">
        <v>112</v>
      </c>
      <c r="K53" s="20">
        <v>3</v>
      </c>
      <c r="L53" s="21">
        <v>1</v>
      </c>
      <c r="M53" s="20">
        <v>6</v>
      </c>
      <c r="N53" s="21">
        <v>6</v>
      </c>
      <c r="O53" s="20">
        <v>3</v>
      </c>
      <c r="P53" s="21">
        <v>3</v>
      </c>
      <c r="Q53" s="22">
        <v>54</v>
      </c>
      <c r="R53" s="23">
        <v>18</v>
      </c>
    </row>
    <row r="54" spans="1:18" ht="189" x14ac:dyDescent="0.25">
      <c r="A54" s="16">
        <v>48</v>
      </c>
      <c r="B54" s="17" t="s">
        <v>1788</v>
      </c>
      <c r="C54" s="18" t="s">
        <v>1788</v>
      </c>
      <c r="D54" s="28"/>
      <c r="E54" s="19" t="s">
        <v>426</v>
      </c>
      <c r="F54" s="19" t="s">
        <v>32</v>
      </c>
      <c r="G54" s="19" t="s">
        <v>647</v>
      </c>
      <c r="H54" s="19" t="s">
        <v>33</v>
      </c>
      <c r="I54" s="19" t="s">
        <v>599</v>
      </c>
      <c r="J54" s="19" t="s">
        <v>34</v>
      </c>
      <c r="K54" s="20">
        <v>3</v>
      </c>
      <c r="L54" s="21">
        <v>1</v>
      </c>
      <c r="M54" s="20">
        <v>6</v>
      </c>
      <c r="N54" s="21">
        <v>6</v>
      </c>
      <c r="O54" s="20">
        <v>3</v>
      </c>
      <c r="P54" s="21">
        <v>3</v>
      </c>
      <c r="Q54" s="22">
        <v>54</v>
      </c>
      <c r="R54" s="23">
        <v>18</v>
      </c>
    </row>
    <row r="55" spans="1:18" ht="252" x14ac:dyDescent="0.25">
      <c r="A55" s="16">
        <v>49</v>
      </c>
      <c r="B55" s="17" t="s">
        <v>1788</v>
      </c>
      <c r="C55" s="18" t="s">
        <v>1788</v>
      </c>
      <c r="D55" s="28"/>
      <c r="E55" s="19" t="s">
        <v>121</v>
      </c>
      <c r="F55" s="19" t="s">
        <v>122</v>
      </c>
      <c r="G55" s="19" t="s">
        <v>648</v>
      </c>
      <c r="H55" s="19" t="s">
        <v>123</v>
      </c>
      <c r="I55" s="19" t="s">
        <v>599</v>
      </c>
      <c r="J55" s="19" t="s">
        <v>124</v>
      </c>
      <c r="K55" s="20">
        <v>1</v>
      </c>
      <c r="L55" s="21">
        <v>0.5</v>
      </c>
      <c r="M55" s="20">
        <v>6</v>
      </c>
      <c r="N55" s="21">
        <v>6</v>
      </c>
      <c r="O55" s="20">
        <v>7</v>
      </c>
      <c r="P55" s="21">
        <v>7</v>
      </c>
      <c r="Q55" s="22">
        <v>42</v>
      </c>
      <c r="R55" s="23">
        <v>21</v>
      </c>
    </row>
    <row r="56" spans="1:18" ht="273" customHeight="1" x14ac:dyDescent="0.25">
      <c r="A56" s="16">
        <v>50</v>
      </c>
      <c r="B56" s="17" t="s">
        <v>1788</v>
      </c>
      <c r="C56" s="18" t="s">
        <v>1788</v>
      </c>
      <c r="D56" s="28"/>
      <c r="E56" s="19" t="s">
        <v>127</v>
      </c>
      <c r="F56" s="19" t="s">
        <v>128</v>
      </c>
      <c r="G56" s="19" t="s">
        <v>651</v>
      </c>
      <c r="H56" s="19" t="s">
        <v>129</v>
      </c>
      <c r="I56" s="19" t="s">
        <v>599</v>
      </c>
      <c r="J56" s="19" t="s">
        <v>130</v>
      </c>
      <c r="K56" s="20">
        <v>0.5</v>
      </c>
      <c r="L56" s="21">
        <v>0.2</v>
      </c>
      <c r="M56" s="20">
        <v>3</v>
      </c>
      <c r="N56" s="21">
        <v>3</v>
      </c>
      <c r="O56" s="20">
        <v>15</v>
      </c>
      <c r="P56" s="21">
        <v>15</v>
      </c>
      <c r="Q56" s="22">
        <v>22.5</v>
      </c>
      <c r="R56" s="23">
        <v>9.0000000000000018</v>
      </c>
    </row>
    <row r="57" spans="1:18" ht="210" x14ac:dyDescent="0.25">
      <c r="A57" s="16">
        <v>51</v>
      </c>
      <c r="B57" s="17" t="s">
        <v>1788</v>
      </c>
      <c r="C57" s="18" t="s">
        <v>1788</v>
      </c>
      <c r="D57" s="28"/>
      <c r="E57" s="19" t="s">
        <v>138</v>
      </c>
      <c r="F57" s="19" t="s">
        <v>139</v>
      </c>
      <c r="G57" s="19" t="s">
        <v>689</v>
      </c>
      <c r="H57" s="19" t="s">
        <v>140</v>
      </c>
      <c r="I57" s="19" t="s">
        <v>599</v>
      </c>
      <c r="J57" s="19" t="s">
        <v>141</v>
      </c>
      <c r="K57" s="20">
        <v>1</v>
      </c>
      <c r="L57" s="21">
        <v>0.5</v>
      </c>
      <c r="M57" s="20">
        <v>6</v>
      </c>
      <c r="N57" s="21">
        <v>6</v>
      </c>
      <c r="O57" s="20">
        <v>7</v>
      </c>
      <c r="P57" s="21">
        <v>3</v>
      </c>
      <c r="Q57" s="22">
        <v>42</v>
      </c>
      <c r="R57" s="23">
        <v>9</v>
      </c>
    </row>
    <row r="58" spans="1:18" ht="210" customHeight="1" x14ac:dyDescent="0.25">
      <c r="A58" s="16">
        <v>52</v>
      </c>
      <c r="B58" s="17" t="s">
        <v>1788</v>
      </c>
      <c r="C58" s="18" t="s">
        <v>1788</v>
      </c>
      <c r="D58" s="28"/>
      <c r="E58" s="19" t="s">
        <v>1790</v>
      </c>
      <c r="F58" s="19" t="s">
        <v>161</v>
      </c>
      <c r="G58" s="19" t="s">
        <v>695</v>
      </c>
      <c r="H58" s="19" t="s">
        <v>162</v>
      </c>
      <c r="I58" s="19" t="s">
        <v>599</v>
      </c>
      <c r="J58" s="19" t="s">
        <v>141</v>
      </c>
      <c r="K58" s="20">
        <v>1</v>
      </c>
      <c r="L58" s="21">
        <v>0.5</v>
      </c>
      <c r="M58" s="20">
        <v>6</v>
      </c>
      <c r="N58" s="21">
        <v>6</v>
      </c>
      <c r="O58" s="20">
        <v>7</v>
      </c>
      <c r="P58" s="21">
        <v>3</v>
      </c>
      <c r="Q58" s="22">
        <v>42</v>
      </c>
      <c r="R58" s="23">
        <v>9</v>
      </c>
    </row>
    <row r="59" spans="1:18" ht="210" customHeight="1" x14ac:dyDescent="0.25">
      <c r="A59" s="16">
        <v>53</v>
      </c>
      <c r="B59" s="17" t="s">
        <v>1788</v>
      </c>
      <c r="C59" s="18" t="s">
        <v>1788</v>
      </c>
      <c r="D59" s="28"/>
      <c r="E59" s="19" t="s">
        <v>165</v>
      </c>
      <c r="F59" s="19" t="s">
        <v>166</v>
      </c>
      <c r="G59" s="19" t="s">
        <v>698</v>
      </c>
      <c r="H59" s="19" t="s">
        <v>167</v>
      </c>
      <c r="I59" s="19" t="s">
        <v>599</v>
      </c>
      <c r="J59" s="19" t="s">
        <v>168</v>
      </c>
      <c r="K59" s="20">
        <v>3</v>
      </c>
      <c r="L59" s="21">
        <v>1</v>
      </c>
      <c r="M59" s="20">
        <v>3</v>
      </c>
      <c r="N59" s="21">
        <v>3</v>
      </c>
      <c r="O59" s="20">
        <v>3</v>
      </c>
      <c r="P59" s="21">
        <v>3</v>
      </c>
      <c r="Q59" s="22">
        <v>27</v>
      </c>
      <c r="R59" s="23">
        <v>9</v>
      </c>
    </row>
    <row r="60" spans="1:18" ht="231" customHeight="1" x14ac:dyDescent="0.25">
      <c r="A60" s="16">
        <v>54</v>
      </c>
      <c r="B60" s="17" t="s">
        <v>1788</v>
      </c>
      <c r="C60" s="18" t="s">
        <v>1788</v>
      </c>
      <c r="D60" s="28"/>
      <c r="E60" s="19" t="s">
        <v>449</v>
      </c>
      <c r="F60" s="19" t="s">
        <v>450</v>
      </c>
      <c r="G60" s="19" t="s">
        <v>710</v>
      </c>
      <c r="H60" s="19" t="s">
        <v>451</v>
      </c>
      <c r="I60" s="19" t="s">
        <v>599</v>
      </c>
      <c r="J60" s="19" t="s">
        <v>452</v>
      </c>
      <c r="K60" s="20">
        <v>0.5</v>
      </c>
      <c r="L60" s="21">
        <v>0.2</v>
      </c>
      <c r="M60" s="20">
        <v>6</v>
      </c>
      <c r="N60" s="21">
        <v>6</v>
      </c>
      <c r="O60" s="20">
        <v>7</v>
      </c>
      <c r="P60" s="21">
        <v>7</v>
      </c>
      <c r="Q60" s="22">
        <v>21</v>
      </c>
      <c r="R60" s="23">
        <v>8.4000000000000021</v>
      </c>
    </row>
    <row r="61" spans="1:18" ht="210" customHeight="1" x14ac:dyDescent="0.25">
      <c r="A61" s="16">
        <v>55</v>
      </c>
      <c r="B61" s="17" t="s">
        <v>1788</v>
      </c>
      <c r="C61" s="18" t="s">
        <v>1788</v>
      </c>
      <c r="D61" s="28"/>
      <c r="E61" s="19" t="s">
        <v>171</v>
      </c>
      <c r="F61" s="19" t="s">
        <v>172</v>
      </c>
      <c r="G61" s="19" t="s">
        <v>653</v>
      </c>
      <c r="H61" s="19" t="s">
        <v>173</v>
      </c>
      <c r="I61" s="19" t="s">
        <v>599</v>
      </c>
      <c r="J61" s="19" t="s">
        <v>654</v>
      </c>
      <c r="K61" s="20">
        <v>3</v>
      </c>
      <c r="L61" s="21">
        <v>0.5</v>
      </c>
      <c r="M61" s="20">
        <v>3</v>
      </c>
      <c r="N61" s="21">
        <v>3</v>
      </c>
      <c r="O61" s="20">
        <v>3</v>
      </c>
      <c r="P61" s="21">
        <v>3</v>
      </c>
      <c r="Q61" s="22">
        <v>27</v>
      </c>
      <c r="R61" s="23">
        <v>4.5</v>
      </c>
    </row>
    <row r="62" spans="1:18" ht="168" x14ac:dyDescent="0.25">
      <c r="A62" s="16">
        <v>56</v>
      </c>
      <c r="B62" s="17" t="s">
        <v>1788</v>
      </c>
      <c r="C62" s="18" t="s">
        <v>1788</v>
      </c>
      <c r="D62" s="28"/>
      <c r="E62" s="19" t="s">
        <v>1791</v>
      </c>
      <c r="F62" s="19" t="s">
        <v>178</v>
      </c>
      <c r="G62" s="19" t="s">
        <v>656</v>
      </c>
      <c r="H62" s="19" t="s">
        <v>179</v>
      </c>
      <c r="I62" s="19" t="s">
        <v>599</v>
      </c>
      <c r="J62" s="19" t="s">
        <v>1792</v>
      </c>
      <c r="K62" s="20">
        <v>3</v>
      </c>
      <c r="L62" s="21">
        <v>1</v>
      </c>
      <c r="M62" s="20">
        <v>3</v>
      </c>
      <c r="N62" s="21">
        <v>3</v>
      </c>
      <c r="O62" s="20">
        <v>3</v>
      </c>
      <c r="P62" s="21">
        <v>3</v>
      </c>
      <c r="Q62" s="22">
        <v>27</v>
      </c>
      <c r="R62" s="23">
        <v>9</v>
      </c>
    </row>
    <row r="63" spans="1:18" ht="210" x14ac:dyDescent="0.25">
      <c r="A63" s="16">
        <v>57</v>
      </c>
      <c r="B63" s="17" t="s">
        <v>1788</v>
      </c>
      <c r="C63" s="18" t="s">
        <v>1788</v>
      </c>
      <c r="D63" s="28"/>
      <c r="E63" s="19" t="s">
        <v>464</v>
      </c>
      <c r="F63" s="19" t="s">
        <v>465</v>
      </c>
      <c r="G63" s="19" t="s">
        <v>717</v>
      </c>
      <c r="H63" s="19" t="s">
        <v>466</v>
      </c>
      <c r="I63" s="19" t="s">
        <v>599</v>
      </c>
      <c r="J63" s="19" t="s">
        <v>467</v>
      </c>
      <c r="K63" s="20">
        <v>1</v>
      </c>
      <c r="L63" s="21">
        <v>0.5</v>
      </c>
      <c r="M63" s="20">
        <v>3</v>
      </c>
      <c r="N63" s="21">
        <v>3</v>
      </c>
      <c r="O63" s="20">
        <v>15</v>
      </c>
      <c r="P63" s="21">
        <v>15</v>
      </c>
      <c r="Q63" s="22">
        <v>45</v>
      </c>
      <c r="R63" s="23">
        <v>22.5</v>
      </c>
    </row>
    <row r="64" spans="1:18" ht="210" customHeight="1" x14ac:dyDescent="0.25">
      <c r="A64" s="16">
        <v>58</v>
      </c>
      <c r="B64" s="17" t="s">
        <v>1788</v>
      </c>
      <c r="C64" s="18" t="s">
        <v>1788</v>
      </c>
      <c r="D64" s="28"/>
      <c r="E64" s="19" t="s">
        <v>194</v>
      </c>
      <c r="F64" s="19" t="s">
        <v>195</v>
      </c>
      <c r="G64" s="19" t="s">
        <v>733</v>
      </c>
      <c r="H64" s="19" t="s">
        <v>196</v>
      </c>
      <c r="I64" s="19" t="s">
        <v>658</v>
      </c>
      <c r="J64" s="19" t="s">
        <v>197</v>
      </c>
      <c r="K64" s="20">
        <v>3</v>
      </c>
      <c r="L64" s="21">
        <v>0.5</v>
      </c>
      <c r="M64" s="20">
        <v>6</v>
      </c>
      <c r="N64" s="21">
        <v>6</v>
      </c>
      <c r="O64" s="20">
        <v>7</v>
      </c>
      <c r="P64" s="21">
        <v>3</v>
      </c>
      <c r="Q64" s="22">
        <v>126</v>
      </c>
      <c r="R64" s="23">
        <v>9</v>
      </c>
    </row>
    <row r="65" spans="1:18" ht="210" customHeight="1" x14ac:dyDescent="0.25">
      <c r="A65" s="16">
        <v>59</v>
      </c>
      <c r="B65" s="17" t="s">
        <v>1788</v>
      </c>
      <c r="C65" s="18" t="s">
        <v>1788</v>
      </c>
      <c r="D65" s="28"/>
      <c r="E65" s="19" t="s">
        <v>200</v>
      </c>
      <c r="F65" s="19" t="s">
        <v>201</v>
      </c>
      <c r="G65" s="19" t="s">
        <v>754</v>
      </c>
      <c r="H65" s="19" t="s">
        <v>202</v>
      </c>
      <c r="I65" s="19" t="s">
        <v>658</v>
      </c>
      <c r="J65" s="19" t="s">
        <v>203</v>
      </c>
      <c r="K65" s="20">
        <v>3</v>
      </c>
      <c r="L65" s="21">
        <v>0.5</v>
      </c>
      <c r="M65" s="20">
        <v>6</v>
      </c>
      <c r="N65" s="21">
        <v>6</v>
      </c>
      <c r="O65" s="20">
        <v>7</v>
      </c>
      <c r="P65" s="21">
        <v>3</v>
      </c>
      <c r="Q65" s="22">
        <v>126</v>
      </c>
      <c r="R65" s="23">
        <v>9</v>
      </c>
    </row>
    <row r="66" spans="1:18" ht="210" customHeight="1" x14ac:dyDescent="0.25">
      <c r="A66" s="16">
        <v>60</v>
      </c>
      <c r="B66" s="17" t="s">
        <v>1788</v>
      </c>
      <c r="C66" s="18" t="s">
        <v>1788</v>
      </c>
      <c r="D66" s="28"/>
      <c r="E66" s="19" t="s">
        <v>216</v>
      </c>
      <c r="F66" s="19" t="s">
        <v>217</v>
      </c>
      <c r="G66" s="19" t="s">
        <v>757</v>
      </c>
      <c r="H66" s="19" t="s">
        <v>218</v>
      </c>
      <c r="I66" s="19" t="s">
        <v>599</v>
      </c>
      <c r="J66" s="19" t="s">
        <v>219</v>
      </c>
      <c r="K66" s="20">
        <v>1</v>
      </c>
      <c r="L66" s="21">
        <v>0.5</v>
      </c>
      <c r="M66" s="20">
        <v>6</v>
      </c>
      <c r="N66" s="21">
        <v>6</v>
      </c>
      <c r="O66" s="20">
        <v>7</v>
      </c>
      <c r="P66" s="21">
        <v>7</v>
      </c>
      <c r="Q66" s="22">
        <v>42</v>
      </c>
      <c r="R66" s="23">
        <v>21</v>
      </c>
    </row>
    <row r="67" spans="1:18" ht="210" customHeight="1" x14ac:dyDescent="0.25">
      <c r="A67" s="16">
        <v>61</v>
      </c>
      <c r="B67" s="17" t="s">
        <v>1788</v>
      </c>
      <c r="C67" s="18" t="s">
        <v>1788</v>
      </c>
      <c r="D67" s="28"/>
      <c r="E67" s="19" t="s">
        <v>227</v>
      </c>
      <c r="F67" s="19" t="s">
        <v>228</v>
      </c>
      <c r="G67" s="19" t="s">
        <v>766</v>
      </c>
      <c r="H67" s="19" t="s">
        <v>229</v>
      </c>
      <c r="I67" s="19" t="s">
        <v>599</v>
      </c>
      <c r="J67" s="19" t="s">
        <v>230</v>
      </c>
      <c r="K67" s="20">
        <v>0.5</v>
      </c>
      <c r="L67" s="21">
        <v>0.2</v>
      </c>
      <c r="M67" s="20">
        <v>6</v>
      </c>
      <c r="N67" s="21">
        <v>6</v>
      </c>
      <c r="O67" s="20">
        <v>7</v>
      </c>
      <c r="P67" s="21">
        <v>7</v>
      </c>
      <c r="Q67" s="22">
        <v>21</v>
      </c>
      <c r="R67" s="23">
        <v>8.4000000000000021</v>
      </c>
    </row>
    <row r="68" spans="1:18" ht="210" customHeight="1" x14ac:dyDescent="0.25">
      <c r="A68" s="16">
        <v>62</v>
      </c>
      <c r="B68" s="17" t="s">
        <v>1788</v>
      </c>
      <c r="C68" s="18" t="s">
        <v>1788</v>
      </c>
      <c r="D68" s="28"/>
      <c r="E68" s="19" t="s">
        <v>103</v>
      </c>
      <c r="F68" s="19" t="s">
        <v>246</v>
      </c>
      <c r="G68" s="19" t="s">
        <v>776</v>
      </c>
      <c r="H68" s="19" t="s">
        <v>247</v>
      </c>
      <c r="I68" s="19" t="s">
        <v>599</v>
      </c>
      <c r="J68" s="19" t="s">
        <v>248</v>
      </c>
      <c r="K68" s="20">
        <v>1</v>
      </c>
      <c r="L68" s="21">
        <v>0.5</v>
      </c>
      <c r="M68" s="20">
        <v>6</v>
      </c>
      <c r="N68" s="21">
        <v>6</v>
      </c>
      <c r="O68" s="20">
        <v>7</v>
      </c>
      <c r="P68" s="21">
        <v>3</v>
      </c>
      <c r="Q68" s="22">
        <v>42</v>
      </c>
      <c r="R68" s="23">
        <v>9</v>
      </c>
    </row>
    <row r="69" spans="1:18" ht="210" customHeight="1" x14ac:dyDescent="0.25">
      <c r="A69" s="16">
        <v>63</v>
      </c>
      <c r="B69" s="17" t="s">
        <v>1788</v>
      </c>
      <c r="C69" s="18" t="s">
        <v>1788</v>
      </c>
      <c r="D69" s="28"/>
      <c r="E69" s="19" t="s">
        <v>255</v>
      </c>
      <c r="F69" s="19" t="s">
        <v>256</v>
      </c>
      <c r="G69" s="19" t="s">
        <v>782</v>
      </c>
      <c r="H69" s="19" t="s">
        <v>257</v>
      </c>
      <c r="I69" s="19" t="s">
        <v>599</v>
      </c>
      <c r="J69" s="19" t="s">
        <v>258</v>
      </c>
      <c r="K69" s="20">
        <v>1</v>
      </c>
      <c r="L69" s="21">
        <v>0.5</v>
      </c>
      <c r="M69" s="20">
        <v>6</v>
      </c>
      <c r="N69" s="21">
        <v>6</v>
      </c>
      <c r="O69" s="20">
        <v>7</v>
      </c>
      <c r="P69" s="21">
        <v>3</v>
      </c>
      <c r="Q69" s="22">
        <v>42</v>
      </c>
      <c r="R69" s="23">
        <v>9</v>
      </c>
    </row>
    <row r="70" spans="1:18" ht="210" customHeight="1" x14ac:dyDescent="0.25">
      <c r="A70" s="16">
        <v>64</v>
      </c>
      <c r="B70" s="17" t="s">
        <v>1788</v>
      </c>
      <c r="C70" s="18" t="s">
        <v>1788</v>
      </c>
      <c r="D70" s="28"/>
      <c r="E70" s="19" t="s">
        <v>261</v>
      </c>
      <c r="F70" s="19" t="s">
        <v>506</v>
      </c>
      <c r="G70" s="19" t="s">
        <v>786</v>
      </c>
      <c r="H70" s="19" t="s">
        <v>507</v>
      </c>
      <c r="I70" s="19" t="s">
        <v>599</v>
      </c>
      <c r="J70" s="19" t="s">
        <v>264</v>
      </c>
      <c r="K70" s="20">
        <v>1</v>
      </c>
      <c r="L70" s="21">
        <v>0.5</v>
      </c>
      <c r="M70" s="20">
        <v>6</v>
      </c>
      <c r="N70" s="21">
        <v>6</v>
      </c>
      <c r="O70" s="20">
        <v>7</v>
      </c>
      <c r="P70" s="21">
        <v>7</v>
      </c>
      <c r="Q70" s="22">
        <v>42</v>
      </c>
      <c r="R70" s="23">
        <v>21</v>
      </c>
    </row>
    <row r="71" spans="1:18" ht="210" customHeight="1" x14ac:dyDescent="0.25">
      <c r="A71" s="16">
        <v>65</v>
      </c>
      <c r="B71" s="17" t="s">
        <v>1788</v>
      </c>
      <c r="C71" s="18" t="s">
        <v>1788</v>
      </c>
      <c r="D71" s="28"/>
      <c r="E71" s="19" t="s">
        <v>267</v>
      </c>
      <c r="F71" s="19" t="s">
        <v>268</v>
      </c>
      <c r="G71" s="19" t="s">
        <v>796</v>
      </c>
      <c r="H71" s="19" t="s">
        <v>269</v>
      </c>
      <c r="I71" s="19" t="s">
        <v>599</v>
      </c>
      <c r="J71" s="19" t="s">
        <v>270</v>
      </c>
      <c r="K71" s="20">
        <v>1</v>
      </c>
      <c r="L71" s="21">
        <v>0.5</v>
      </c>
      <c r="M71" s="20">
        <v>6</v>
      </c>
      <c r="N71" s="21">
        <v>6</v>
      </c>
      <c r="O71" s="20">
        <v>7</v>
      </c>
      <c r="P71" s="21">
        <v>7</v>
      </c>
      <c r="Q71" s="22">
        <v>42</v>
      </c>
      <c r="R71" s="23">
        <v>21</v>
      </c>
    </row>
    <row r="72" spans="1:18" ht="231" x14ac:dyDescent="0.25">
      <c r="A72" s="16">
        <v>66</v>
      </c>
      <c r="B72" s="17" t="s">
        <v>1788</v>
      </c>
      <c r="C72" s="18" t="s">
        <v>1788</v>
      </c>
      <c r="D72" s="28"/>
      <c r="E72" s="19" t="s">
        <v>278</v>
      </c>
      <c r="F72" s="19" t="s">
        <v>279</v>
      </c>
      <c r="G72" s="19" t="s">
        <v>797</v>
      </c>
      <c r="H72" s="19" t="s">
        <v>280</v>
      </c>
      <c r="I72" s="19" t="s">
        <v>595</v>
      </c>
      <c r="J72" s="19" t="s">
        <v>243</v>
      </c>
      <c r="K72" s="20">
        <v>0.5</v>
      </c>
      <c r="L72" s="21">
        <v>0.52</v>
      </c>
      <c r="M72" s="20">
        <v>6</v>
      </c>
      <c r="N72" s="21">
        <v>6</v>
      </c>
      <c r="O72" s="20">
        <v>3</v>
      </c>
      <c r="P72" s="21">
        <v>3</v>
      </c>
      <c r="Q72" s="22">
        <v>9</v>
      </c>
      <c r="R72" s="23">
        <v>9.36</v>
      </c>
    </row>
    <row r="73" spans="1:18" ht="210" customHeight="1" x14ac:dyDescent="0.25">
      <c r="A73" s="16">
        <v>67</v>
      </c>
      <c r="B73" s="17" t="s">
        <v>1788</v>
      </c>
      <c r="C73" s="18" t="s">
        <v>1788</v>
      </c>
      <c r="D73" s="28"/>
      <c r="E73" s="19" t="s">
        <v>283</v>
      </c>
      <c r="F73" s="19" t="s">
        <v>284</v>
      </c>
      <c r="G73" s="19" t="s">
        <v>800</v>
      </c>
      <c r="H73" s="19" t="s">
        <v>285</v>
      </c>
      <c r="I73" s="19" t="s">
        <v>599</v>
      </c>
      <c r="J73" s="19" t="s">
        <v>286</v>
      </c>
      <c r="K73" s="20">
        <v>1</v>
      </c>
      <c r="L73" s="21">
        <v>0.5</v>
      </c>
      <c r="M73" s="20">
        <v>6</v>
      </c>
      <c r="N73" s="21">
        <v>6</v>
      </c>
      <c r="O73" s="20">
        <v>7</v>
      </c>
      <c r="P73" s="21">
        <v>7</v>
      </c>
      <c r="Q73" s="22">
        <v>42</v>
      </c>
      <c r="R73" s="23">
        <v>21</v>
      </c>
    </row>
    <row r="74" spans="1:18" ht="210" customHeight="1" x14ac:dyDescent="0.25">
      <c r="A74" s="16">
        <v>68</v>
      </c>
      <c r="B74" s="17" t="s">
        <v>1788</v>
      </c>
      <c r="C74" s="18" t="s">
        <v>1788</v>
      </c>
      <c r="D74" s="28"/>
      <c r="E74" s="19" t="s">
        <v>287</v>
      </c>
      <c r="F74" s="19" t="s">
        <v>288</v>
      </c>
      <c r="G74" s="19" t="s">
        <v>806</v>
      </c>
      <c r="H74" s="19" t="s">
        <v>289</v>
      </c>
      <c r="I74" s="19" t="s">
        <v>599</v>
      </c>
      <c r="J74" s="19" t="s">
        <v>290</v>
      </c>
      <c r="K74" s="20">
        <v>0.5</v>
      </c>
      <c r="L74" s="21">
        <v>0.2</v>
      </c>
      <c r="M74" s="20">
        <v>6</v>
      </c>
      <c r="N74" s="21">
        <v>6</v>
      </c>
      <c r="O74" s="20">
        <v>7</v>
      </c>
      <c r="P74" s="21">
        <v>7</v>
      </c>
      <c r="Q74" s="22">
        <v>21</v>
      </c>
      <c r="R74" s="23">
        <v>8.4000000000000021</v>
      </c>
    </row>
    <row r="75" spans="1:18" ht="210" customHeight="1" x14ac:dyDescent="0.25">
      <c r="A75" s="16">
        <v>69</v>
      </c>
      <c r="B75" s="17" t="s">
        <v>1788</v>
      </c>
      <c r="C75" s="18" t="s">
        <v>1788</v>
      </c>
      <c r="D75" s="28"/>
      <c r="E75" s="19" t="s">
        <v>293</v>
      </c>
      <c r="F75" s="19" t="s">
        <v>294</v>
      </c>
      <c r="G75" s="19" t="s">
        <v>809</v>
      </c>
      <c r="H75" s="19" t="s">
        <v>295</v>
      </c>
      <c r="I75" s="19" t="s">
        <v>599</v>
      </c>
      <c r="J75" s="19" t="s">
        <v>296</v>
      </c>
      <c r="K75" s="20">
        <v>0.5</v>
      </c>
      <c r="L75" s="21">
        <v>0.2</v>
      </c>
      <c r="M75" s="20">
        <v>6</v>
      </c>
      <c r="N75" s="21">
        <v>6</v>
      </c>
      <c r="O75" s="20">
        <v>7</v>
      </c>
      <c r="P75" s="21">
        <v>7</v>
      </c>
      <c r="Q75" s="22">
        <v>21</v>
      </c>
      <c r="R75" s="23">
        <v>8.4000000000000021</v>
      </c>
    </row>
    <row r="76" spans="1:18" ht="210" x14ac:dyDescent="0.25">
      <c r="A76" s="16">
        <v>70</v>
      </c>
      <c r="B76" s="17" t="s">
        <v>1788</v>
      </c>
      <c r="C76" s="18" t="s">
        <v>1788</v>
      </c>
      <c r="D76" s="28"/>
      <c r="E76" s="19" t="s">
        <v>379</v>
      </c>
      <c r="F76" s="19" t="s">
        <v>380</v>
      </c>
      <c r="G76" s="19" t="s">
        <v>883</v>
      </c>
      <c r="H76" s="19" t="s">
        <v>381</v>
      </c>
      <c r="I76" s="19" t="s">
        <v>661</v>
      </c>
      <c r="J76" s="19" t="s">
        <v>382</v>
      </c>
      <c r="K76" s="20">
        <v>1</v>
      </c>
      <c r="L76" s="21">
        <v>0.5</v>
      </c>
      <c r="M76" s="20">
        <v>6</v>
      </c>
      <c r="N76" s="21">
        <v>6</v>
      </c>
      <c r="O76" s="20">
        <v>40</v>
      </c>
      <c r="P76" s="21">
        <v>40</v>
      </c>
      <c r="Q76" s="22">
        <v>240</v>
      </c>
      <c r="R76" s="23">
        <v>120</v>
      </c>
    </row>
    <row r="77" spans="1:18" ht="210" x14ac:dyDescent="0.25">
      <c r="A77" s="16">
        <v>71</v>
      </c>
      <c r="B77" s="17" t="s">
        <v>1788</v>
      </c>
      <c r="C77" s="18" t="s">
        <v>1788</v>
      </c>
      <c r="D77" s="28"/>
      <c r="E77" s="19" t="s">
        <v>379</v>
      </c>
      <c r="F77" s="19" t="s">
        <v>588</v>
      </c>
      <c r="G77" s="19" t="s">
        <v>1442</v>
      </c>
      <c r="H77" s="19" t="s">
        <v>589</v>
      </c>
      <c r="I77" s="19" t="s">
        <v>658</v>
      </c>
      <c r="J77" s="19" t="s">
        <v>388</v>
      </c>
      <c r="K77" s="20">
        <v>1</v>
      </c>
      <c r="L77" s="21">
        <v>0.5</v>
      </c>
      <c r="M77" s="20">
        <v>6</v>
      </c>
      <c r="N77" s="21">
        <v>6</v>
      </c>
      <c r="O77" s="20">
        <v>15</v>
      </c>
      <c r="P77" s="21">
        <v>15</v>
      </c>
      <c r="Q77" s="22">
        <v>90</v>
      </c>
      <c r="R77" s="23">
        <v>45</v>
      </c>
    </row>
    <row r="78" spans="1:18" ht="210" customHeight="1" x14ac:dyDescent="0.25">
      <c r="A78" s="16">
        <v>72</v>
      </c>
      <c r="B78" s="17" t="s">
        <v>1793</v>
      </c>
      <c r="C78" s="18" t="s">
        <v>1793</v>
      </c>
      <c r="D78" s="28"/>
      <c r="E78" s="19" t="s">
        <v>1794</v>
      </c>
      <c r="F78" s="19" t="s">
        <v>26</v>
      </c>
      <c r="G78" s="19" t="s">
        <v>598</v>
      </c>
      <c r="H78" s="19" t="s">
        <v>27</v>
      </c>
      <c r="I78" s="19" t="s">
        <v>599</v>
      </c>
      <c r="J78" s="19" t="s">
        <v>28</v>
      </c>
      <c r="K78" s="20">
        <v>0.5</v>
      </c>
      <c r="L78" s="21">
        <v>0.2</v>
      </c>
      <c r="M78" s="20">
        <v>6</v>
      </c>
      <c r="N78" s="21">
        <v>6</v>
      </c>
      <c r="O78" s="20">
        <v>15</v>
      </c>
      <c r="P78" s="21">
        <v>15</v>
      </c>
      <c r="Q78" s="22">
        <v>45</v>
      </c>
      <c r="R78" s="23">
        <v>18.000000000000004</v>
      </c>
    </row>
    <row r="79" spans="1:18" ht="210" x14ac:dyDescent="0.25">
      <c r="A79" s="16">
        <v>73</v>
      </c>
      <c r="B79" s="17" t="s">
        <v>1793</v>
      </c>
      <c r="C79" s="18" t="s">
        <v>1793</v>
      </c>
      <c r="D79" s="28"/>
      <c r="E79" s="19" t="s">
        <v>48</v>
      </c>
      <c r="F79" s="19" t="s">
        <v>49</v>
      </c>
      <c r="G79" s="19" t="s">
        <v>608</v>
      </c>
      <c r="H79" s="19" t="s">
        <v>50</v>
      </c>
      <c r="I79" s="19" t="s">
        <v>599</v>
      </c>
      <c r="J79" s="19" t="s">
        <v>51</v>
      </c>
      <c r="K79" s="20">
        <v>1</v>
      </c>
      <c r="L79" s="21">
        <v>0.5</v>
      </c>
      <c r="M79" s="20">
        <v>6</v>
      </c>
      <c r="N79" s="21">
        <v>6</v>
      </c>
      <c r="O79" s="20">
        <v>7</v>
      </c>
      <c r="P79" s="21">
        <v>7</v>
      </c>
      <c r="Q79" s="22">
        <v>42</v>
      </c>
      <c r="R79" s="23">
        <v>21</v>
      </c>
    </row>
    <row r="80" spans="1:18" ht="252" customHeight="1" x14ac:dyDescent="0.25">
      <c r="A80" s="16">
        <v>74</v>
      </c>
      <c r="B80" s="17" t="s">
        <v>1793</v>
      </c>
      <c r="C80" s="18" t="s">
        <v>1793</v>
      </c>
      <c r="D80" s="28"/>
      <c r="E80" s="19" t="s">
        <v>1789</v>
      </c>
      <c r="F80" s="19" t="s">
        <v>612</v>
      </c>
      <c r="G80" s="19" t="s">
        <v>613</v>
      </c>
      <c r="H80" s="19" t="s">
        <v>614</v>
      </c>
      <c r="I80" s="19" t="s">
        <v>599</v>
      </c>
      <c r="J80" s="19" t="s">
        <v>615</v>
      </c>
      <c r="K80" s="20">
        <v>0.5</v>
      </c>
      <c r="L80" s="21">
        <v>0.2</v>
      </c>
      <c r="M80" s="20">
        <v>6</v>
      </c>
      <c r="N80" s="21">
        <v>6</v>
      </c>
      <c r="O80" s="20">
        <v>7</v>
      </c>
      <c r="P80" s="21">
        <v>7</v>
      </c>
      <c r="Q80" s="22">
        <v>21</v>
      </c>
      <c r="R80" s="23">
        <v>8.4000000000000021</v>
      </c>
    </row>
    <row r="81" spans="1:18" ht="210" customHeight="1" x14ac:dyDescent="0.25">
      <c r="A81" s="16">
        <v>75</v>
      </c>
      <c r="B81" s="17" t="s">
        <v>1793</v>
      </c>
      <c r="C81" s="18" t="s">
        <v>1793</v>
      </c>
      <c r="D81" s="28"/>
      <c r="E81" s="19" t="s">
        <v>1785</v>
      </c>
      <c r="F81" s="19" t="s">
        <v>110</v>
      </c>
      <c r="G81" s="19" t="s">
        <v>646</v>
      </c>
      <c r="H81" s="19" t="s">
        <v>111</v>
      </c>
      <c r="I81" s="19" t="s">
        <v>599</v>
      </c>
      <c r="J81" s="19" t="s">
        <v>112</v>
      </c>
      <c r="K81" s="20">
        <v>3</v>
      </c>
      <c r="L81" s="21">
        <v>1</v>
      </c>
      <c r="M81" s="20">
        <v>6</v>
      </c>
      <c r="N81" s="21">
        <v>6</v>
      </c>
      <c r="O81" s="20">
        <v>3</v>
      </c>
      <c r="P81" s="21">
        <v>3</v>
      </c>
      <c r="Q81" s="22">
        <v>54</v>
      </c>
      <c r="R81" s="23">
        <v>18</v>
      </c>
    </row>
    <row r="82" spans="1:18" ht="189" x14ac:dyDescent="0.25">
      <c r="A82" s="16">
        <v>76</v>
      </c>
      <c r="B82" s="17" t="s">
        <v>1793</v>
      </c>
      <c r="C82" s="18" t="s">
        <v>1793</v>
      </c>
      <c r="D82" s="28"/>
      <c r="E82" s="19" t="s">
        <v>426</v>
      </c>
      <c r="F82" s="19" t="s">
        <v>32</v>
      </c>
      <c r="G82" s="19" t="s">
        <v>647</v>
      </c>
      <c r="H82" s="19" t="s">
        <v>33</v>
      </c>
      <c r="I82" s="19" t="s">
        <v>599</v>
      </c>
      <c r="J82" s="19" t="s">
        <v>34</v>
      </c>
      <c r="K82" s="20">
        <v>3</v>
      </c>
      <c r="L82" s="21">
        <v>1</v>
      </c>
      <c r="M82" s="20">
        <v>6</v>
      </c>
      <c r="N82" s="21">
        <v>6</v>
      </c>
      <c r="O82" s="20">
        <v>3</v>
      </c>
      <c r="P82" s="21">
        <v>3</v>
      </c>
      <c r="Q82" s="22">
        <v>54</v>
      </c>
      <c r="R82" s="23">
        <v>18</v>
      </c>
    </row>
    <row r="83" spans="1:18" ht="273" customHeight="1" x14ac:dyDescent="0.25">
      <c r="A83" s="16">
        <v>77</v>
      </c>
      <c r="B83" s="17" t="s">
        <v>1793</v>
      </c>
      <c r="C83" s="18" t="s">
        <v>1793</v>
      </c>
      <c r="D83" s="28"/>
      <c r="E83" s="19" t="s">
        <v>127</v>
      </c>
      <c r="F83" s="19" t="s">
        <v>128</v>
      </c>
      <c r="G83" s="19" t="s">
        <v>651</v>
      </c>
      <c r="H83" s="19" t="s">
        <v>129</v>
      </c>
      <c r="I83" s="19" t="s">
        <v>599</v>
      </c>
      <c r="J83" s="19" t="s">
        <v>130</v>
      </c>
      <c r="K83" s="20">
        <v>0.5</v>
      </c>
      <c r="L83" s="21">
        <v>0.2</v>
      </c>
      <c r="M83" s="20">
        <v>3</v>
      </c>
      <c r="N83" s="21">
        <v>3</v>
      </c>
      <c r="O83" s="20">
        <v>15</v>
      </c>
      <c r="P83" s="21">
        <v>15</v>
      </c>
      <c r="Q83" s="22">
        <v>22.5</v>
      </c>
      <c r="R83" s="23">
        <v>9.0000000000000018</v>
      </c>
    </row>
    <row r="84" spans="1:18" ht="189" x14ac:dyDescent="0.25">
      <c r="A84" s="16">
        <v>78</v>
      </c>
      <c r="B84" s="17" t="s">
        <v>1793</v>
      </c>
      <c r="C84" s="18" t="s">
        <v>1793</v>
      </c>
      <c r="D84" s="28"/>
      <c r="E84" s="19" t="s">
        <v>1795</v>
      </c>
      <c r="F84" s="19" t="s">
        <v>139</v>
      </c>
      <c r="G84" s="19" t="s">
        <v>689</v>
      </c>
      <c r="H84" s="19" t="s">
        <v>140</v>
      </c>
      <c r="I84" s="19" t="s">
        <v>599</v>
      </c>
      <c r="J84" s="19" t="s">
        <v>141</v>
      </c>
      <c r="K84" s="20">
        <v>1</v>
      </c>
      <c r="L84" s="21">
        <v>0.5</v>
      </c>
      <c r="M84" s="20">
        <v>6</v>
      </c>
      <c r="N84" s="21">
        <v>6</v>
      </c>
      <c r="O84" s="20">
        <v>7</v>
      </c>
      <c r="P84" s="21">
        <v>3</v>
      </c>
      <c r="Q84" s="22">
        <v>42</v>
      </c>
      <c r="R84" s="23">
        <v>9</v>
      </c>
    </row>
    <row r="85" spans="1:18" ht="210" customHeight="1" x14ac:dyDescent="0.25">
      <c r="A85" s="16">
        <v>79</v>
      </c>
      <c r="B85" s="17" t="s">
        <v>1793</v>
      </c>
      <c r="C85" s="18" t="s">
        <v>1793</v>
      </c>
      <c r="D85" s="28"/>
      <c r="E85" s="19" t="s">
        <v>200</v>
      </c>
      <c r="F85" s="19" t="s">
        <v>201</v>
      </c>
      <c r="G85" s="19" t="s">
        <v>754</v>
      </c>
      <c r="H85" s="19" t="s">
        <v>202</v>
      </c>
      <c r="I85" s="19" t="s">
        <v>658</v>
      </c>
      <c r="J85" s="19" t="s">
        <v>203</v>
      </c>
      <c r="K85" s="20">
        <v>3</v>
      </c>
      <c r="L85" s="21">
        <v>0.5</v>
      </c>
      <c r="M85" s="20">
        <v>6</v>
      </c>
      <c r="N85" s="21">
        <v>6</v>
      </c>
      <c r="O85" s="20">
        <v>7</v>
      </c>
      <c r="P85" s="21">
        <v>3</v>
      </c>
      <c r="Q85" s="22">
        <v>126</v>
      </c>
      <c r="R85" s="23">
        <v>9</v>
      </c>
    </row>
    <row r="86" spans="1:18" ht="210" customHeight="1" x14ac:dyDescent="0.25">
      <c r="A86" s="16">
        <v>80</v>
      </c>
      <c r="B86" s="17" t="s">
        <v>1793</v>
      </c>
      <c r="C86" s="18" t="s">
        <v>1793</v>
      </c>
      <c r="D86" s="28"/>
      <c r="E86" s="19" t="s">
        <v>216</v>
      </c>
      <c r="F86" s="19" t="s">
        <v>217</v>
      </c>
      <c r="G86" s="19" t="s">
        <v>757</v>
      </c>
      <c r="H86" s="19" t="s">
        <v>218</v>
      </c>
      <c r="I86" s="19" t="s">
        <v>599</v>
      </c>
      <c r="J86" s="19" t="s">
        <v>219</v>
      </c>
      <c r="K86" s="20">
        <v>1</v>
      </c>
      <c r="L86" s="21">
        <v>0.5</v>
      </c>
      <c r="M86" s="20">
        <v>6</v>
      </c>
      <c r="N86" s="21">
        <v>6</v>
      </c>
      <c r="O86" s="20">
        <v>7</v>
      </c>
      <c r="P86" s="21">
        <v>7</v>
      </c>
      <c r="Q86" s="22">
        <v>42</v>
      </c>
      <c r="R86" s="23">
        <v>21</v>
      </c>
    </row>
    <row r="87" spans="1:18" ht="210" customHeight="1" x14ac:dyDescent="0.25">
      <c r="A87" s="16">
        <v>81</v>
      </c>
      <c r="B87" s="17" t="s">
        <v>1793</v>
      </c>
      <c r="C87" s="18" t="s">
        <v>1793</v>
      </c>
      <c r="D87" s="28"/>
      <c r="E87" s="19" t="s">
        <v>267</v>
      </c>
      <c r="F87" s="19" t="s">
        <v>268</v>
      </c>
      <c r="G87" s="19" t="s">
        <v>796</v>
      </c>
      <c r="H87" s="19" t="s">
        <v>269</v>
      </c>
      <c r="I87" s="19" t="s">
        <v>599</v>
      </c>
      <c r="J87" s="19" t="s">
        <v>270</v>
      </c>
      <c r="K87" s="20">
        <v>1</v>
      </c>
      <c r="L87" s="21">
        <v>0.5</v>
      </c>
      <c r="M87" s="20">
        <v>6</v>
      </c>
      <c r="N87" s="21">
        <v>6</v>
      </c>
      <c r="O87" s="20">
        <v>7</v>
      </c>
      <c r="P87" s="21">
        <v>7</v>
      </c>
      <c r="Q87" s="22">
        <v>42</v>
      </c>
      <c r="R87" s="23">
        <v>21</v>
      </c>
    </row>
    <row r="88" spans="1:18" ht="231" x14ac:dyDescent="0.25">
      <c r="A88" s="16">
        <v>82</v>
      </c>
      <c r="B88" s="17" t="s">
        <v>1793</v>
      </c>
      <c r="C88" s="18" t="s">
        <v>1793</v>
      </c>
      <c r="D88" s="28"/>
      <c r="E88" s="19" t="s">
        <v>278</v>
      </c>
      <c r="F88" s="19" t="s">
        <v>279</v>
      </c>
      <c r="G88" s="19" t="s">
        <v>797</v>
      </c>
      <c r="H88" s="19" t="s">
        <v>280</v>
      </c>
      <c r="I88" s="19" t="s">
        <v>595</v>
      </c>
      <c r="J88" s="19" t="s">
        <v>243</v>
      </c>
      <c r="K88" s="20">
        <v>0.5</v>
      </c>
      <c r="L88" s="21">
        <v>0.52</v>
      </c>
      <c r="M88" s="20">
        <v>6</v>
      </c>
      <c r="N88" s="21">
        <v>6</v>
      </c>
      <c r="O88" s="20">
        <v>3</v>
      </c>
      <c r="P88" s="21">
        <v>3</v>
      </c>
      <c r="Q88" s="22">
        <v>9</v>
      </c>
      <c r="R88" s="23">
        <v>9.36</v>
      </c>
    </row>
    <row r="89" spans="1:18" ht="210" customHeight="1" x14ac:dyDescent="0.25">
      <c r="A89" s="16">
        <v>83</v>
      </c>
      <c r="B89" s="17" t="s">
        <v>1793</v>
      </c>
      <c r="C89" s="18" t="s">
        <v>1793</v>
      </c>
      <c r="D89" s="28"/>
      <c r="E89" s="19" t="s">
        <v>283</v>
      </c>
      <c r="F89" s="19" t="s">
        <v>284</v>
      </c>
      <c r="G89" s="19" t="s">
        <v>800</v>
      </c>
      <c r="H89" s="19" t="s">
        <v>285</v>
      </c>
      <c r="I89" s="19" t="s">
        <v>599</v>
      </c>
      <c r="J89" s="19" t="s">
        <v>286</v>
      </c>
      <c r="K89" s="20">
        <v>1</v>
      </c>
      <c r="L89" s="21">
        <v>0.5</v>
      </c>
      <c r="M89" s="20">
        <v>6</v>
      </c>
      <c r="N89" s="21">
        <v>6</v>
      </c>
      <c r="O89" s="20">
        <v>7</v>
      </c>
      <c r="P89" s="21">
        <v>7</v>
      </c>
      <c r="Q89" s="22">
        <v>42</v>
      </c>
      <c r="R89" s="23">
        <v>21</v>
      </c>
    </row>
    <row r="90" spans="1:18" ht="210" customHeight="1" x14ac:dyDescent="0.25">
      <c r="A90" s="16">
        <v>84</v>
      </c>
      <c r="B90" s="17" t="s">
        <v>1793</v>
      </c>
      <c r="C90" s="18" t="s">
        <v>1793</v>
      </c>
      <c r="D90" s="28"/>
      <c r="E90" s="19" t="s">
        <v>287</v>
      </c>
      <c r="F90" s="19" t="s">
        <v>288</v>
      </c>
      <c r="G90" s="19" t="s">
        <v>806</v>
      </c>
      <c r="H90" s="19" t="s">
        <v>289</v>
      </c>
      <c r="I90" s="19" t="s">
        <v>599</v>
      </c>
      <c r="J90" s="19" t="s">
        <v>290</v>
      </c>
      <c r="K90" s="20">
        <v>0.5</v>
      </c>
      <c r="L90" s="21">
        <v>0.2</v>
      </c>
      <c r="M90" s="20">
        <v>6</v>
      </c>
      <c r="N90" s="21">
        <v>6</v>
      </c>
      <c r="O90" s="20">
        <v>7</v>
      </c>
      <c r="P90" s="21">
        <v>7</v>
      </c>
      <c r="Q90" s="22">
        <v>21</v>
      </c>
      <c r="R90" s="23">
        <v>8.4000000000000021</v>
      </c>
    </row>
    <row r="91" spans="1:18" ht="210" customHeight="1" x14ac:dyDescent="0.25">
      <c r="A91" s="16">
        <v>85</v>
      </c>
      <c r="B91" s="17" t="s">
        <v>1793</v>
      </c>
      <c r="C91" s="18" t="s">
        <v>1793</v>
      </c>
      <c r="D91" s="28"/>
      <c r="E91" s="19" t="s">
        <v>832</v>
      </c>
      <c r="F91" s="19" t="s">
        <v>833</v>
      </c>
      <c r="G91" s="19" t="s">
        <v>834</v>
      </c>
      <c r="H91" s="19" t="s">
        <v>835</v>
      </c>
      <c r="I91" s="19" t="s">
        <v>595</v>
      </c>
      <c r="J91" s="19" t="s">
        <v>243</v>
      </c>
      <c r="K91" s="20">
        <v>0.5</v>
      </c>
      <c r="L91" s="21">
        <v>0.5</v>
      </c>
      <c r="M91" s="20">
        <v>6</v>
      </c>
      <c r="N91" s="21">
        <v>6</v>
      </c>
      <c r="O91" s="20">
        <v>3</v>
      </c>
      <c r="P91" s="21">
        <v>3</v>
      </c>
      <c r="Q91" s="22">
        <v>9</v>
      </c>
      <c r="R91" s="23">
        <v>9</v>
      </c>
    </row>
    <row r="92" spans="1:18" ht="210" customHeight="1" x14ac:dyDescent="0.25">
      <c r="B92" s="17"/>
      <c r="G92" s="19" t="str">
        <f>IF(F92="","",VLOOKUP(F92,[18]списки!$U$2:$V$147,2,))</f>
        <v/>
      </c>
      <c r="I92" s="19" t="str">
        <f>IF(F92="","",VLOOKUP(Q92,[18]списки!$O$2:$P$8,2))</f>
        <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7 Q9:R10 Q13:R13 Q16:R1048576">
    <cfRule type="expression" dxfId="823" priority="21">
      <formula>IF(ROW(Q1)&gt;6,Q1&gt;400)</formula>
    </cfRule>
    <cfRule type="expression" dxfId="822" priority="22">
      <formula>IF(ROW(Q1)&gt;6,Q1&gt;200)</formula>
    </cfRule>
    <cfRule type="expression" dxfId="821" priority="23">
      <formula>IF(ROW(Q1)&gt;6,Q1&gt;70)</formula>
    </cfRule>
    <cfRule type="expression" dxfId="820" priority="24">
      <formula>IF(ROW(Q1)&gt;6,Q1&gt;20)</formula>
    </cfRule>
  </conditionalFormatting>
  <conditionalFormatting sqref="Q8:R8">
    <cfRule type="expression" dxfId="819" priority="17">
      <formula>IF(ROW(Q8)&gt;6,Q8&gt;400)</formula>
    </cfRule>
    <cfRule type="expression" dxfId="818" priority="18">
      <formula>IF(ROW(Q8)&gt;6,Q8&gt;200)</formula>
    </cfRule>
    <cfRule type="expression" dxfId="817" priority="19">
      <formula>IF(ROW(Q8)&gt;6,Q8&gt;70)</formula>
    </cfRule>
    <cfRule type="expression" dxfId="816" priority="20">
      <formula>IF(ROW(Q8)&gt;6,Q8&gt;20)</formula>
    </cfRule>
  </conditionalFormatting>
  <conditionalFormatting sqref="Q11:R11">
    <cfRule type="expression" dxfId="815" priority="13">
      <formula>IF(ROW(Q11)&gt;6,Q11&gt;400)</formula>
    </cfRule>
    <cfRule type="expression" dxfId="814" priority="14">
      <formula>IF(ROW(Q11)&gt;6,Q11&gt;200)</formula>
    </cfRule>
    <cfRule type="expression" dxfId="813" priority="15">
      <formula>IF(ROW(Q11)&gt;6,Q11&gt;70)</formula>
    </cfRule>
    <cfRule type="expression" dxfId="812" priority="16">
      <formula>IF(ROW(Q11)&gt;6,Q11&gt;20)</formula>
    </cfRule>
  </conditionalFormatting>
  <conditionalFormatting sqref="Q12:R12">
    <cfRule type="expression" dxfId="811" priority="9">
      <formula>IF(ROW(Q12)&gt;6,Q12&gt;400)</formula>
    </cfRule>
    <cfRule type="expression" dxfId="810" priority="10">
      <formula>IF(ROW(Q12)&gt;6,Q12&gt;200)</formula>
    </cfRule>
    <cfRule type="expression" dxfId="809" priority="11">
      <formula>IF(ROW(Q12)&gt;6,Q12&gt;70)</formula>
    </cfRule>
    <cfRule type="expression" dxfId="808" priority="12">
      <formula>IF(ROW(Q12)&gt;6,Q12&gt;20)</formula>
    </cfRule>
  </conditionalFormatting>
  <conditionalFormatting sqref="Q14:R14">
    <cfRule type="expression" dxfId="807" priority="5">
      <formula>IF(ROW(Q14)&gt;6,Q14&gt;400)</formula>
    </cfRule>
    <cfRule type="expression" dxfId="806" priority="6">
      <formula>IF(ROW(Q14)&gt;6,Q14&gt;200)</formula>
    </cfRule>
    <cfRule type="expression" dxfId="805" priority="7">
      <formula>IF(ROW(Q14)&gt;6,Q14&gt;70)</formula>
    </cfRule>
    <cfRule type="expression" dxfId="804" priority="8">
      <formula>IF(ROW(Q14)&gt;6,Q14&gt;20)</formula>
    </cfRule>
  </conditionalFormatting>
  <conditionalFormatting sqref="Q15:R15">
    <cfRule type="expression" dxfId="803" priority="1">
      <formula>IF(ROW(Q15)&gt;6,Q15&gt;400)</formula>
    </cfRule>
    <cfRule type="expression" dxfId="802" priority="2">
      <formula>IF(ROW(Q15)&gt;6,Q15&gt;200)</formula>
    </cfRule>
    <cfRule type="expression" dxfId="801" priority="3">
      <formula>IF(ROW(Q15)&gt;6,Q15&gt;70)</formula>
    </cfRule>
    <cfRule type="expression" dxfId="800" priority="4">
      <formula>IF(ROW(Q15)&gt;6,Q15&gt;20)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5"/>
  <sheetViews>
    <sheetView view="pageBreakPreview" topLeftCell="A34" zoomScale="60" zoomScaleNormal="80" workbookViewId="0">
      <selection activeCell="B35" sqref="B35"/>
    </sheetView>
  </sheetViews>
  <sheetFormatPr defaultColWidth="9.140625" defaultRowHeight="21" x14ac:dyDescent="0.25"/>
  <cols>
    <col min="1" max="1" width="7.42578125" style="16" customWidth="1"/>
    <col min="2" max="2" width="148.7109375" style="18" customWidth="1"/>
    <col min="3" max="3" width="77.5703125" style="18" hidden="1" customWidth="1"/>
    <col min="4" max="4" width="12.7109375" style="18" hidden="1" customWidth="1"/>
    <col min="5" max="5" width="20.85546875" style="19" customWidth="1"/>
    <col min="6" max="6" width="11.5703125" style="19" customWidth="1"/>
    <col min="7" max="7" width="39.85546875" style="19" customWidth="1"/>
    <col min="8" max="8" width="33.28515625" style="19" customWidth="1"/>
    <col min="9" max="9" width="32.140625" style="19" customWidth="1"/>
    <col min="10" max="10" width="39.8554687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409.5" x14ac:dyDescent="0.25">
      <c r="A7" s="16">
        <v>1</v>
      </c>
      <c r="B7" s="17" t="s">
        <v>1796</v>
      </c>
      <c r="C7" s="18" t="s">
        <v>1797</v>
      </c>
      <c r="E7" s="19" t="s">
        <v>19</v>
      </c>
      <c r="F7" s="19" t="s">
        <v>20</v>
      </c>
      <c r="G7" s="19" t="str">
        <f>IF(F7="","",VLOOKUP(F7,[1]списки!$U$2:$V$147,2,))</f>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
      <c r="H7" s="19" t="s">
        <v>21</v>
      </c>
      <c r="I7" s="19" t="str">
        <f>IF(F7="","",VLOOKUP(Q7,[1]списки!$O$2:$P$8,2))</f>
        <v>Небольшой риск, меры не требуются</v>
      </c>
      <c r="J7" s="19" t="s">
        <v>397</v>
      </c>
      <c r="K7" s="20">
        <v>1</v>
      </c>
      <c r="L7" s="21">
        <v>1</v>
      </c>
      <c r="M7" s="20">
        <v>6</v>
      </c>
      <c r="N7" s="21">
        <v>6</v>
      </c>
      <c r="O7" s="20">
        <v>3</v>
      </c>
      <c r="P7" s="21">
        <v>3</v>
      </c>
      <c r="Q7" s="22">
        <v>18</v>
      </c>
      <c r="R7" s="23">
        <v>18</v>
      </c>
    </row>
    <row r="8" spans="1:20" ht="409.5" x14ac:dyDescent="0.25">
      <c r="A8" s="16">
        <v>2</v>
      </c>
      <c r="B8" s="17" t="s">
        <v>1796</v>
      </c>
      <c r="C8" s="18" t="s">
        <v>1797</v>
      </c>
      <c r="E8" s="19" t="s">
        <v>1798</v>
      </c>
      <c r="F8" s="19" t="s">
        <v>32</v>
      </c>
      <c r="G8" s="19" t="str">
        <f>IF(F8="","",VLOOKUP(F8,[1]списки!$U$2:$V$147,2,))</f>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
      <c r="H8" s="19" t="s">
        <v>33</v>
      </c>
      <c r="I8" s="19" t="str">
        <f>IF(F8="","",VLOOKUP(Q8,[1]списки!$O$2:$P$8,2))</f>
        <v xml:space="preserve">Возможный риск, необходимо уделить внимание </v>
      </c>
      <c r="J8" s="19" t="s">
        <v>34</v>
      </c>
      <c r="K8" s="20">
        <v>3</v>
      </c>
      <c r="L8" s="21">
        <v>1</v>
      </c>
      <c r="M8" s="20">
        <v>6</v>
      </c>
      <c r="N8" s="21">
        <v>6</v>
      </c>
      <c r="O8" s="20">
        <v>3</v>
      </c>
      <c r="P8" s="21">
        <v>3</v>
      </c>
      <c r="Q8" s="22">
        <v>54</v>
      </c>
      <c r="R8" s="23">
        <v>18</v>
      </c>
    </row>
    <row r="9" spans="1:20" ht="409.5" x14ac:dyDescent="0.25">
      <c r="A9" s="16">
        <v>3</v>
      </c>
      <c r="B9" s="17" t="s">
        <v>1796</v>
      </c>
      <c r="C9" s="18" t="s">
        <v>1797</v>
      </c>
      <c r="E9" s="19" t="s">
        <v>133</v>
      </c>
      <c r="F9" s="19" t="s">
        <v>134</v>
      </c>
      <c r="G9" s="19" t="str">
        <f>IF(F9="","",VLOOKUP(F9,[1]списки!$U$2:$V$147,2,))</f>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
      <c r="H9" s="19" t="s">
        <v>135</v>
      </c>
      <c r="I9" s="19" t="str">
        <f>IF(F9="","",VLOOKUP(Q9,[1]списки!$O$2:$P$8,2))</f>
        <v xml:space="preserve">Возможный риск, необходимо уделить внимание </v>
      </c>
      <c r="J9" s="19" t="s">
        <v>130</v>
      </c>
      <c r="K9" s="20">
        <v>0.5</v>
      </c>
      <c r="L9" s="21">
        <v>0.2</v>
      </c>
      <c r="M9" s="20">
        <v>3</v>
      </c>
      <c r="N9" s="21">
        <v>3</v>
      </c>
      <c r="O9" s="20">
        <v>15</v>
      </c>
      <c r="P9" s="21">
        <v>15</v>
      </c>
      <c r="Q9" s="22">
        <v>22.5</v>
      </c>
      <c r="R9" s="23">
        <v>9.0000000000000018</v>
      </c>
    </row>
    <row r="10" spans="1:20" ht="409.5" x14ac:dyDescent="0.25">
      <c r="A10" s="16">
        <v>4</v>
      </c>
      <c r="B10" s="17" t="s">
        <v>1796</v>
      </c>
      <c r="C10" s="18" t="s">
        <v>1797</v>
      </c>
      <c r="E10" s="19" t="s">
        <v>171</v>
      </c>
      <c r="F10" s="19" t="s">
        <v>172</v>
      </c>
      <c r="G10" s="19" t="str">
        <f>IF(F10="","",VLOOKUP(F10,[1]списки!$U$2:$V$147,2,))</f>
        <v>Опасность воздействия пониженных температур воздуха;</v>
      </c>
      <c r="H10" s="19" t="s">
        <v>173</v>
      </c>
      <c r="I10" s="19" t="str">
        <f>IF(F10="","",VLOOKUP(Q10,[1]списки!$O$2:$P$8,2))</f>
        <v xml:space="preserve">Возможный риск, необходимо уделить внимание </v>
      </c>
      <c r="J10" s="19" t="s">
        <v>654</v>
      </c>
      <c r="K10" s="20">
        <v>3</v>
      </c>
      <c r="L10" s="21">
        <v>0.5</v>
      </c>
      <c r="M10" s="20">
        <v>3</v>
      </c>
      <c r="N10" s="21">
        <v>3</v>
      </c>
      <c r="O10" s="20">
        <v>3</v>
      </c>
      <c r="P10" s="21">
        <v>3</v>
      </c>
      <c r="Q10" s="22">
        <v>27</v>
      </c>
      <c r="R10" s="23">
        <v>4.5</v>
      </c>
    </row>
    <row r="11" spans="1:20" ht="409.5" x14ac:dyDescent="0.25">
      <c r="A11" s="16">
        <v>5</v>
      </c>
      <c r="B11" s="17" t="s">
        <v>1796</v>
      </c>
      <c r="C11" s="18" t="s">
        <v>1797</v>
      </c>
      <c r="E11" s="19" t="s">
        <v>655</v>
      </c>
      <c r="F11" s="19" t="s">
        <v>178</v>
      </c>
      <c r="G11" s="19" t="str">
        <f>IF(F11="","",VLOOKUP(F11,[1]списки!$U$2:$V$147,2,))</f>
        <v>Опасность воздействия повышенных температур воздуха;</v>
      </c>
      <c r="H11" s="19" t="s">
        <v>179</v>
      </c>
      <c r="I11" s="19" t="str">
        <f>IF(F11="","",VLOOKUP(Q11,[1]списки!$O$2:$P$8,2))</f>
        <v xml:space="preserve">Возможный риск, необходимо уделить внимание </v>
      </c>
      <c r="J11" s="19" t="s">
        <v>180</v>
      </c>
      <c r="K11" s="20">
        <v>3</v>
      </c>
      <c r="L11" s="21">
        <v>1</v>
      </c>
      <c r="M11" s="20">
        <v>3</v>
      </c>
      <c r="N11" s="21">
        <v>3</v>
      </c>
      <c r="O11" s="20">
        <v>3</v>
      </c>
      <c r="P11" s="21">
        <v>3</v>
      </c>
      <c r="Q11" s="22">
        <v>27</v>
      </c>
      <c r="R11" s="23">
        <v>9</v>
      </c>
    </row>
    <row r="12" spans="1:20" ht="409.5" x14ac:dyDescent="0.25">
      <c r="A12" s="16">
        <v>6</v>
      </c>
      <c r="B12" s="17" t="s">
        <v>1796</v>
      </c>
      <c r="C12" s="18" t="s">
        <v>1797</v>
      </c>
      <c r="E12" s="19" t="s">
        <v>240</v>
      </c>
      <c r="F12" s="19" t="s">
        <v>241</v>
      </c>
      <c r="G12" s="19" t="str">
        <f>IF(F12="","",VLOOKUP(F12,[1]списки!$U$2:$V$147,2,))</f>
        <v>Опасность из-за воздействия микроорганизмов-продуцентов, препаратов, содержащих живые клетки и споры микроорганизмов;</v>
      </c>
      <c r="H12" s="19" t="s">
        <v>242</v>
      </c>
      <c r="I12" s="19" t="str">
        <f>IF(F12="","",VLOOKUP(Q12,[1]списки!$O$2:$P$8,2))</f>
        <v>Небольшой риск, меры не требуются</v>
      </c>
      <c r="J12" s="19" t="s">
        <v>243</v>
      </c>
      <c r="K12" s="20">
        <v>0.5</v>
      </c>
      <c r="L12" s="21">
        <v>0.5</v>
      </c>
      <c r="M12" s="20">
        <v>6</v>
      </c>
      <c r="N12" s="21">
        <v>6</v>
      </c>
      <c r="O12" s="20">
        <v>3</v>
      </c>
      <c r="P12" s="21">
        <v>3</v>
      </c>
      <c r="Q12" s="22">
        <v>9</v>
      </c>
      <c r="R12" s="23">
        <v>9</v>
      </c>
    </row>
    <row r="13" spans="1:20" ht="409.5" x14ac:dyDescent="0.25">
      <c r="A13" s="16">
        <v>7</v>
      </c>
      <c r="B13" s="17" t="s">
        <v>1796</v>
      </c>
      <c r="C13" s="18" t="s">
        <v>1797</v>
      </c>
      <c r="E13" s="19" t="s">
        <v>532</v>
      </c>
      <c r="F13" s="19" t="s">
        <v>533</v>
      </c>
      <c r="G13" s="19" t="str">
        <f>IF(F13="","",VLOOKUP(F13,[1]списки!$U$2:$V$147,2,))</f>
        <v>Опасность укуса;</v>
      </c>
      <c r="H13" s="19" t="s">
        <v>534</v>
      </c>
      <c r="I13" s="19" t="str">
        <f>IF(F13="","",VLOOKUP(Q13,[1]списки!$O$2:$P$8,2))</f>
        <v>Серьезный риск, требуются меры по снижению степени риска в установленные сроки</v>
      </c>
      <c r="J13" s="19" t="s">
        <v>535</v>
      </c>
      <c r="K13" s="20">
        <v>3</v>
      </c>
      <c r="L13" s="21">
        <v>0.5</v>
      </c>
      <c r="M13" s="20">
        <v>6</v>
      </c>
      <c r="N13" s="21">
        <v>6</v>
      </c>
      <c r="O13" s="20">
        <v>7</v>
      </c>
      <c r="P13" s="21">
        <v>7</v>
      </c>
      <c r="Q13" s="22">
        <v>126</v>
      </c>
      <c r="R13" s="23">
        <v>21</v>
      </c>
    </row>
    <row r="14" spans="1:20" ht="409.5" x14ac:dyDescent="0.25">
      <c r="A14" s="16">
        <v>8</v>
      </c>
      <c r="B14" s="17" t="s">
        <v>1796</v>
      </c>
      <c r="C14" s="18" t="s">
        <v>1797</v>
      </c>
      <c r="E14" s="19" t="s">
        <v>309</v>
      </c>
      <c r="F14" s="19" t="s">
        <v>310</v>
      </c>
      <c r="G14" s="19" t="str">
        <f>IF(F14="","",VLOOKUP(F14,[1]списки!$U$2:$V$147,2,))</f>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
      <c r="H14" s="19" t="s">
        <v>311</v>
      </c>
      <c r="I14" s="19" t="str">
        <f>IF(F14="","",VLOOKUP(Q14,[1]списки!$O$2:$P$8,2))</f>
        <v xml:space="preserve">Возможный риск, необходимо уделить внимание </v>
      </c>
      <c r="J14" s="19" t="s">
        <v>312</v>
      </c>
      <c r="K14" s="20">
        <v>1</v>
      </c>
      <c r="L14" s="21">
        <v>0.5</v>
      </c>
      <c r="M14" s="20">
        <v>6</v>
      </c>
      <c r="N14" s="21">
        <v>6</v>
      </c>
      <c r="O14" s="20">
        <v>7</v>
      </c>
      <c r="P14" s="21">
        <v>7</v>
      </c>
      <c r="Q14" s="22">
        <v>42</v>
      </c>
      <c r="R14" s="23">
        <v>21</v>
      </c>
    </row>
    <row r="15" spans="1:20" ht="409.5" x14ac:dyDescent="0.25">
      <c r="A15" s="16">
        <v>9</v>
      </c>
      <c r="B15" s="17" t="s">
        <v>1796</v>
      </c>
      <c r="C15" s="18" t="s">
        <v>1797</v>
      </c>
      <c r="E15" s="19" t="s">
        <v>333</v>
      </c>
      <c r="F15" s="19" t="s">
        <v>334</v>
      </c>
      <c r="G15" s="19" t="str">
        <f>IF(F15="","",VLOOKUP(F15,[1]списки!$U$2:$V$147,2,))</f>
        <v xml:space="preserve"> Опасность воспламенения;</v>
      </c>
      <c r="H15" s="19" t="s">
        <v>335</v>
      </c>
      <c r="I15" s="19" t="str">
        <f>IF(F15="","",VLOOKUP(Q15,[1]списки!$O$2:$P$8,2))</f>
        <v>Высокий риск, требуются неотложные меры, усовершенствования</v>
      </c>
      <c r="J15" s="19" t="s">
        <v>336</v>
      </c>
      <c r="K15" s="20">
        <v>3</v>
      </c>
      <c r="L15" s="21">
        <v>0.5</v>
      </c>
      <c r="M15" s="20">
        <v>6</v>
      </c>
      <c r="N15" s="21">
        <v>6</v>
      </c>
      <c r="O15" s="20">
        <v>15</v>
      </c>
      <c r="P15" s="21">
        <v>15</v>
      </c>
      <c r="Q15" s="22">
        <v>270</v>
      </c>
      <c r="R15" s="23">
        <v>45</v>
      </c>
    </row>
    <row r="16" spans="1:20" ht="409.5" x14ac:dyDescent="0.25">
      <c r="A16" s="16">
        <v>10</v>
      </c>
      <c r="B16" s="17" t="s">
        <v>1796</v>
      </c>
      <c r="C16" s="18" t="s">
        <v>1797</v>
      </c>
      <c r="E16" s="19" t="s">
        <v>662</v>
      </c>
      <c r="F16" s="19" t="s">
        <v>663</v>
      </c>
      <c r="G16" s="19" t="str">
        <f>IF(F16="","",VLOOKUP(F16,[1]списки!$U$2:$V$147,2,))</f>
        <v xml:space="preserve"> Опасность воздействия повышенной температуры окружающей среды;</v>
      </c>
      <c r="H16" s="19" t="s">
        <v>665</v>
      </c>
      <c r="I16" s="19" t="str">
        <f>IF(F16="","",VLOOKUP(Q16,[1]списки!$O$2:$P$8,2))</f>
        <v xml:space="preserve">Возможный риск, необходимо уделить внимание </v>
      </c>
      <c r="J16" s="19" t="s">
        <v>666</v>
      </c>
      <c r="K16" s="20">
        <v>0.5</v>
      </c>
      <c r="L16" s="21">
        <v>0.2</v>
      </c>
      <c r="M16" s="20">
        <v>6</v>
      </c>
      <c r="N16" s="21">
        <v>6</v>
      </c>
      <c r="O16" s="20">
        <v>7</v>
      </c>
      <c r="P16" s="21">
        <v>7</v>
      </c>
      <c r="Q16" s="22">
        <v>21</v>
      </c>
      <c r="R16" s="23">
        <v>8.4000000000000021</v>
      </c>
    </row>
    <row r="17" spans="1:18" ht="409.5" x14ac:dyDescent="0.25">
      <c r="A17" s="16">
        <v>11</v>
      </c>
      <c r="B17" s="17" t="s">
        <v>1796</v>
      </c>
      <c r="C17" s="18" t="s">
        <v>1797</v>
      </c>
      <c r="E17" s="19" t="s">
        <v>346</v>
      </c>
      <c r="F17" s="19" t="s">
        <v>347</v>
      </c>
      <c r="G17" s="19" t="str">
        <f>IF(F17="","",VLOOKUP(F17,[1]списки!$U$2:$V$147,2,))</f>
        <v>Опасность обрушения наземных конструкций;</v>
      </c>
      <c r="H17" s="19" t="s">
        <v>348</v>
      </c>
      <c r="I17" s="19" t="str">
        <f>IF(F17="","",VLOOKUP(Q17,[1]списки!$O$2:$P$8,2))</f>
        <v>Серьезный риск, требуются меры по снижению степени риска в установленные сроки</v>
      </c>
      <c r="J17" s="19" t="s">
        <v>349</v>
      </c>
      <c r="K17" s="20">
        <v>0.5</v>
      </c>
      <c r="L17" s="21">
        <v>0.1</v>
      </c>
      <c r="M17" s="20">
        <v>6</v>
      </c>
      <c r="N17" s="21">
        <v>6</v>
      </c>
      <c r="O17" s="20">
        <v>40</v>
      </c>
      <c r="P17" s="21">
        <v>40</v>
      </c>
      <c r="Q17" s="22">
        <v>120</v>
      </c>
      <c r="R17" s="23">
        <v>24.000000000000004</v>
      </c>
    </row>
    <row r="18" spans="1:18" ht="409.5" x14ac:dyDescent="0.25">
      <c r="A18" s="16">
        <v>12</v>
      </c>
      <c r="B18" s="17" t="s">
        <v>1796</v>
      </c>
      <c r="C18" s="18" t="s">
        <v>1797</v>
      </c>
      <c r="E18" s="19" t="s">
        <v>352</v>
      </c>
      <c r="F18" s="19" t="s">
        <v>353</v>
      </c>
      <c r="G18" s="19" t="str">
        <f>IF(F18="","",VLOOKUP(F18,[1]списки!$U$2:$V$147,2,))</f>
        <v>Опасность наезда на человека;</v>
      </c>
      <c r="H18" s="19" t="s">
        <v>354</v>
      </c>
      <c r="I18" s="19" t="str">
        <f>IF(F18="","",VLOOKUP(Q18,[1]списки!$O$2:$P$8,2))</f>
        <v>Серьезный риск, требуются меры по снижению степени риска в установленные сроки</v>
      </c>
      <c r="J18" s="19" t="s">
        <v>355</v>
      </c>
      <c r="K18" s="20">
        <v>1</v>
      </c>
      <c r="L18" s="21">
        <v>0.2</v>
      </c>
      <c r="M18" s="20">
        <v>6</v>
      </c>
      <c r="N18" s="21">
        <v>6</v>
      </c>
      <c r="O18" s="20">
        <v>15</v>
      </c>
      <c r="P18" s="21">
        <v>15</v>
      </c>
      <c r="Q18" s="22">
        <v>90</v>
      </c>
      <c r="R18" s="23">
        <v>18.000000000000004</v>
      </c>
    </row>
    <row r="19" spans="1:18" ht="409.5" x14ac:dyDescent="0.25">
      <c r="A19" s="16">
        <v>13</v>
      </c>
      <c r="B19" s="17" t="s">
        <v>1796</v>
      </c>
      <c r="C19" s="18" t="s">
        <v>1797</v>
      </c>
      <c r="E19" s="19" t="s">
        <v>352</v>
      </c>
      <c r="F19" s="19" t="s">
        <v>358</v>
      </c>
      <c r="G19" s="19" t="str">
        <f>IF(F19="","",VLOOKUP(F19,[1]списки!$U$2:$V$147,2,))</f>
        <v>Опасность падения с транспортного средства;</v>
      </c>
      <c r="H19" s="19" t="s">
        <v>359</v>
      </c>
      <c r="I19" s="19" t="str">
        <f>IF(F19="","",VLOOKUP(Q19,[1]списки!$O$2:$P$8,2))</f>
        <v xml:space="preserve">Возможный риск, необходимо уделить внимание </v>
      </c>
      <c r="J19" s="19" t="s">
        <v>360</v>
      </c>
      <c r="K19" s="20">
        <v>0.5</v>
      </c>
      <c r="L19" s="21">
        <v>0.2</v>
      </c>
      <c r="M19" s="20">
        <v>6</v>
      </c>
      <c r="N19" s="21">
        <v>6</v>
      </c>
      <c r="O19" s="20">
        <v>15</v>
      </c>
      <c r="P19" s="21">
        <v>15</v>
      </c>
      <c r="Q19" s="22">
        <v>45</v>
      </c>
      <c r="R19" s="23">
        <v>18.000000000000004</v>
      </c>
    </row>
    <row r="20" spans="1:18" ht="409.5" x14ac:dyDescent="0.25">
      <c r="A20" s="16">
        <v>14</v>
      </c>
      <c r="B20" s="17" t="s">
        <v>1796</v>
      </c>
      <c r="C20" s="18" t="s">
        <v>1797</v>
      </c>
      <c r="E20" s="19" t="s">
        <v>352</v>
      </c>
      <c r="F20" s="19" t="s">
        <v>569</v>
      </c>
      <c r="G20" s="19" t="str">
        <f>IF(F20="","",VLOOKUP(F20,[1]списки!$U$2:$V$147,2,))</f>
        <v>Опасность раздавливания человека, находящегося между двумя сближающимися транспортными средствами;</v>
      </c>
      <c r="H20" s="19" t="s">
        <v>570</v>
      </c>
      <c r="I20" s="19" t="str">
        <f>IF(F20="","",VLOOKUP(Q20,[1]списки!$O$2:$P$8,2))</f>
        <v>Серьезный риск, требуются меры по снижению степени риска в установленные сроки</v>
      </c>
      <c r="J20" s="19" t="s">
        <v>355</v>
      </c>
      <c r="K20" s="20">
        <v>1</v>
      </c>
      <c r="L20" s="21">
        <v>0.2</v>
      </c>
      <c r="M20" s="20">
        <v>6</v>
      </c>
      <c r="N20" s="21">
        <v>6</v>
      </c>
      <c r="O20" s="20">
        <v>15</v>
      </c>
      <c r="P20" s="21">
        <v>15</v>
      </c>
      <c r="Q20" s="22">
        <v>90</v>
      </c>
      <c r="R20" s="23">
        <v>18.000000000000004</v>
      </c>
    </row>
    <row r="21" spans="1:18" ht="409.5" x14ac:dyDescent="0.25">
      <c r="A21" s="16">
        <v>15</v>
      </c>
      <c r="B21" s="17" t="s">
        <v>1796</v>
      </c>
      <c r="C21" s="18" t="s">
        <v>1797</v>
      </c>
      <c r="E21" s="19" t="s">
        <v>363</v>
      </c>
      <c r="F21" s="19" t="s">
        <v>364</v>
      </c>
      <c r="G21" s="19" t="str">
        <f>IF(F21="","",VLOOKUP(F21,[1]списки!$U$2:$V$147,2,))</f>
        <v>Опасность опрокидывания транспортного средства при нарушении способов установки и строповки грузов;</v>
      </c>
      <c r="H21" s="19" t="s">
        <v>365</v>
      </c>
      <c r="I21" s="19" t="str">
        <f>IF(F21="","",VLOOKUP(Q21,[1]списки!$O$2:$P$8,2))</f>
        <v xml:space="preserve">Возможный риск, необходимо уделить внимание </v>
      </c>
      <c r="J21" s="19" t="s">
        <v>366</v>
      </c>
      <c r="K21" s="20">
        <v>0.5</v>
      </c>
      <c r="L21" s="21">
        <v>0.2</v>
      </c>
      <c r="M21" s="20">
        <v>6</v>
      </c>
      <c r="N21" s="21">
        <v>6</v>
      </c>
      <c r="O21" s="20">
        <v>15</v>
      </c>
      <c r="P21" s="21">
        <v>15</v>
      </c>
      <c r="Q21" s="22">
        <v>45</v>
      </c>
      <c r="R21" s="23">
        <v>18.000000000000004</v>
      </c>
    </row>
    <row r="22" spans="1:18" ht="409.5" x14ac:dyDescent="0.25">
      <c r="A22" s="16">
        <v>16</v>
      </c>
      <c r="B22" s="17" t="s">
        <v>1796</v>
      </c>
      <c r="C22" s="18" t="s">
        <v>1797</v>
      </c>
      <c r="E22" s="19" t="s">
        <v>367</v>
      </c>
      <c r="F22" s="19" t="s">
        <v>368</v>
      </c>
      <c r="G22" s="19" t="str">
        <f>IF(F22="","",VLOOKUP(F22,[1]списки!$U$2:$V$147,2,))</f>
        <v>Опасность от груза, перемещающегося во время движения транспортного средства, из-за несоблюдения правил его укладки и крепления;</v>
      </c>
      <c r="H22" s="19" t="s">
        <v>369</v>
      </c>
      <c r="I22" s="19" t="str">
        <f>IF(F22="","",VLOOKUP(Q22,[1]списки!$O$2:$P$8,2))</f>
        <v>Серьезный риск, требуются меры по снижению степени риска в установленные сроки</v>
      </c>
      <c r="J22" s="19" t="s">
        <v>370</v>
      </c>
      <c r="K22" s="20">
        <v>1</v>
      </c>
      <c r="L22" s="21">
        <v>0.2</v>
      </c>
      <c r="M22" s="20">
        <v>6</v>
      </c>
      <c r="N22" s="21">
        <v>6</v>
      </c>
      <c r="O22" s="20">
        <v>15</v>
      </c>
      <c r="P22" s="21">
        <v>15</v>
      </c>
      <c r="Q22" s="22">
        <v>90</v>
      </c>
      <c r="R22" s="23">
        <v>18.000000000000004</v>
      </c>
    </row>
    <row r="23" spans="1:18" ht="409.5" x14ac:dyDescent="0.25">
      <c r="A23" s="16">
        <v>17</v>
      </c>
      <c r="B23" s="17" t="s">
        <v>1796</v>
      </c>
      <c r="C23" s="18" t="s">
        <v>1797</v>
      </c>
      <c r="E23" s="19" t="s">
        <v>352</v>
      </c>
      <c r="F23" s="19" t="s">
        <v>575</v>
      </c>
      <c r="G23" s="19" t="str">
        <f>IF(F23="","",VLOOKUP(F23,[1]списки!$U$2:$V$147,2,))</f>
        <v>Опасность травмирования в результате дорожно-транспортного происшествия;</v>
      </c>
      <c r="H23" s="19" t="s">
        <v>576</v>
      </c>
      <c r="I23" s="19" t="str">
        <f>IF(F23="","",VLOOKUP(Q23,[1]списки!$O$2:$P$8,2))</f>
        <v>Серьезный риск, требуются меры по снижению степени риска в установленные сроки</v>
      </c>
      <c r="J23" s="19" t="s">
        <v>355</v>
      </c>
      <c r="K23" s="20">
        <v>1</v>
      </c>
      <c r="L23" s="21">
        <v>0.2</v>
      </c>
      <c r="M23" s="20">
        <v>6</v>
      </c>
      <c r="N23" s="21">
        <v>6</v>
      </c>
      <c r="O23" s="20">
        <v>15</v>
      </c>
      <c r="P23" s="21">
        <v>15</v>
      </c>
      <c r="Q23" s="22">
        <v>90</v>
      </c>
      <c r="R23" s="23">
        <v>18.000000000000004</v>
      </c>
    </row>
    <row r="24" spans="1:18" ht="409.5" x14ac:dyDescent="0.25">
      <c r="A24" s="16">
        <v>18</v>
      </c>
      <c r="B24" s="17" t="s">
        <v>1796</v>
      </c>
      <c r="C24" s="18" t="s">
        <v>1797</v>
      </c>
      <c r="E24" s="19" t="s">
        <v>352</v>
      </c>
      <c r="F24" s="19" t="s">
        <v>371</v>
      </c>
      <c r="G24" s="19" t="str">
        <f>IF(F24="","",VLOOKUP(F24,[1]списки!$U$2:$V$147,2,))</f>
        <v>Опасность опрокидывания транспортного средства при проведении работ;</v>
      </c>
      <c r="H24" s="19" t="s">
        <v>372</v>
      </c>
      <c r="I24" s="19" t="str">
        <f>IF(F24="","",VLOOKUP(Q24,[1]списки!$O$2:$P$8,2))</f>
        <v xml:space="preserve">Возможный риск, необходимо уделить внимание </v>
      </c>
      <c r="J24" s="19" t="s">
        <v>366</v>
      </c>
      <c r="K24" s="20">
        <v>0.5</v>
      </c>
      <c r="L24" s="21">
        <v>0.2</v>
      </c>
      <c r="M24" s="20">
        <v>6</v>
      </c>
      <c r="N24" s="21">
        <v>6</v>
      </c>
      <c r="O24" s="20">
        <v>15</v>
      </c>
      <c r="P24" s="21">
        <v>15</v>
      </c>
      <c r="Q24" s="22">
        <v>45</v>
      </c>
      <c r="R24" s="23">
        <v>18.000000000000004</v>
      </c>
    </row>
    <row r="25" spans="1:18" ht="409.5" x14ac:dyDescent="0.25">
      <c r="A25" s="16">
        <v>19</v>
      </c>
      <c r="B25" s="17" t="s">
        <v>1796</v>
      </c>
      <c r="C25" s="18" t="s">
        <v>1797</v>
      </c>
      <c r="E25" s="19" t="s">
        <v>582</v>
      </c>
      <c r="F25" s="19" t="s">
        <v>583</v>
      </c>
      <c r="G25" s="19" t="str">
        <f>IF(F25="","",VLOOKUP(F25,[1]списки!$U$2:$V$147,2,))</f>
        <v>Опасность насилия от враждебно настроенных работников;</v>
      </c>
      <c r="H25" s="19" t="s">
        <v>584</v>
      </c>
      <c r="I25" s="19" t="str">
        <f>IF(F25="","",VLOOKUP(Q25,[1]списки!$O$2:$P$8,2))</f>
        <v>Небольшой риск, меры не требуются</v>
      </c>
      <c r="J25" s="19" t="s">
        <v>184</v>
      </c>
      <c r="K25" s="20">
        <v>0.2</v>
      </c>
      <c r="L25" s="21">
        <v>0.2</v>
      </c>
      <c r="M25" s="20">
        <v>6</v>
      </c>
      <c r="N25" s="21">
        <v>6</v>
      </c>
      <c r="O25" s="20">
        <v>7</v>
      </c>
      <c r="P25" s="21">
        <v>7</v>
      </c>
      <c r="Q25" s="22">
        <v>8.4000000000000021</v>
      </c>
      <c r="R25" s="23">
        <v>8.4000000000000021</v>
      </c>
    </row>
    <row r="26" spans="1:18" ht="409.5" x14ac:dyDescent="0.25">
      <c r="A26" s="16">
        <v>20</v>
      </c>
      <c r="B26" s="17" t="s">
        <v>1796</v>
      </c>
      <c r="C26" s="18" t="s">
        <v>1797</v>
      </c>
      <c r="E26" s="19" t="s">
        <v>585</v>
      </c>
      <c r="F26" s="19" t="s">
        <v>586</v>
      </c>
      <c r="G26" s="19" t="str">
        <f>IF(F26="","",VLOOKUP(F26,[1]списки!$U$2:$V$147,2,))</f>
        <v>Опасность насилия от третьих лиц;</v>
      </c>
      <c r="H26" s="19" t="s">
        <v>587</v>
      </c>
      <c r="I26" s="19" t="str">
        <f>IF(F26="","",VLOOKUP(Q26,[1]списки!$O$2:$P$8,2))</f>
        <v>Небольшой риск, меры не требуются</v>
      </c>
      <c r="J26" s="19" t="s">
        <v>184</v>
      </c>
      <c r="K26" s="20">
        <v>0.1</v>
      </c>
      <c r="L26" s="21">
        <v>0.1</v>
      </c>
      <c r="M26" s="20">
        <v>6</v>
      </c>
      <c r="N26" s="21">
        <v>6</v>
      </c>
      <c r="O26" s="20">
        <v>15</v>
      </c>
      <c r="P26" s="21">
        <v>15</v>
      </c>
      <c r="Q26" s="22">
        <v>9.0000000000000018</v>
      </c>
      <c r="R26" s="23">
        <v>9.0000000000000018</v>
      </c>
    </row>
    <row r="27" spans="1:18" ht="409.5" x14ac:dyDescent="0.25">
      <c r="A27" s="16">
        <v>21</v>
      </c>
      <c r="B27" s="17" t="s">
        <v>1796</v>
      </c>
      <c r="C27" s="18" t="s">
        <v>1797</v>
      </c>
      <c r="E27" s="19" t="s">
        <v>25</v>
      </c>
      <c r="F27" s="19" t="s">
        <v>26</v>
      </c>
      <c r="G27" s="19" t="str">
        <f>IF(F27="","",VLOOKUP(F27,[1]списки!$U$2:$V$147,2,))</f>
        <v>Опасность падения с высоты, в том числе из-за отсутствия ограждения, из-за обрыва троса, в котлован, в шахту при подъеме или спуске при нештатной ситуации;</v>
      </c>
      <c r="H27" s="19" t="s">
        <v>27</v>
      </c>
      <c r="I27" s="19" t="str">
        <f>IF(F27="","",VLOOKUP(Q27,[1]списки!$O$2:$P$8,2))</f>
        <v xml:space="preserve">Возможный риск, необходимо уделить внимание </v>
      </c>
      <c r="J27" s="19" t="s">
        <v>28</v>
      </c>
      <c r="K27" s="20">
        <v>0.5</v>
      </c>
      <c r="L27" s="21">
        <v>0.2</v>
      </c>
      <c r="M27" s="20">
        <v>6</v>
      </c>
      <c r="N27" s="21">
        <v>6</v>
      </c>
      <c r="O27" s="20">
        <v>15</v>
      </c>
      <c r="P27" s="21">
        <v>15</v>
      </c>
      <c r="Q27" s="22">
        <v>45</v>
      </c>
      <c r="R27" s="23">
        <v>18.000000000000004</v>
      </c>
    </row>
    <row r="28" spans="1:18" ht="409.5" x14ac:dyDescent="0.25">
      <c r="A28" s="16">
        <v>22</v>
      </c>
      <c r="B28" s="17" t="s">
        <v>1796</v>
      </c>
      <c r="C28" s="18" t="s">
        <v>1797</v>
      </c>
      <c r="E28" s="19" t="s">
        <v>37</v>
      </c>
      <c r="F28" s="19" t="s">
        <v>38</v>
      </c>
      <c r="G28" s="19" t="str">
        <f>IF(F28="","",VLOOKUP(F28,[1]списки!$U$2:$V$147,2,))</f>
        <v>Опасность падения из-за внезапного появления на пути следования большого перепада высот;</v>
      </c>
      <c r="H28" s="19" t="s">
        <v>39</v>
      </c>
      <c r="I28" s="19" t="str">
        <f>IF(F28="","",VLOOKUP(Q28,[1]списки!$O$2:$P$8,2))</f>
        <v xml:space="preserve">Возможный риск, необходимо уделить внимание </v>
      </c>
      <c r="J28" s="19" t="s">
        <v>28</v>
      </c>
      <c r="K28" s="20">
        <v>0.5</v>
      </c>
      <c r="L28" s="21">
        <v>0.2</v>
      </c>
      <c r="M28" s="20">
        <v>6</v>
      </c>
      <c r="N28" s="21">
        <v>6</v>
      </c>
      <c r="O28" s="20">
        <v>15</v>
      </c>
      <c r="P28" s="21">
        <v>15</v>
      </c>
      <c r="Q28" s="22">
        <v>45</v>
      </c>
      <c r="R28" s="23">
        <v>18.000000000000004</v>
      </c>
    </row>
    <row r="29" spans="1:18" ht="409.5" x14ac:dyDescent="0.25">
      <c r="A29" s="16">
        <v>23</v>
      </c>
      <c r="B29" s="17" t="s">
        <v>1796</v>
      </c>
      <c r="C29" s="18" t="s">
        <v>1797</v>
      </c>
      <c r="E29" s="19" t="s">
        <v>611</v>
      </c>
      <c r="F29" s="19" t="s">
        <v>612</v>
      </c>
      <c r="G29" s="19" t="str">
        <f>IF(F29="","",VLOOKUP(F29,[1]списки!$U$2:$V$147,2,))</f>
        <v>Опасность натыкания на неподвижную колющую поверхность (острие);</v>
      </c>
      <c r="H29" s="19" t="s">
        <v>614</v>
      </c>
      <c r="I29" s="19" t="str">
        <f>IF(F29="","",VLOOKUP(Q29,[1]списки!$O$2:$P$8,2))</f>
        <v xml:space="preserve">Возможный риск, необходимо уделить внимание </v>
      </c>
      <c r="J29" s="19" t="s">
        <v>615</v>
      </c>
      <c r="K29" s="20">
        <v>0.5</v>
      </c>
      <c r="L29" s="21">
        <v>0.2</v>
      </c>
      <c r="M29" s="20">
        <v>6</v>
      </c>
      <c r="N29" s="21">
        <v>6</v>
      </c>
      <c r="O29" s="20">
        <v>7</v>
      </c>
      <c r="P29" s="21">
        <v>7</v>
      </c>
      <c r="Q29" s="22">
        <v>21</v>
      </c>
      <c r="R29" s="23">
        <v>8.4000000000000021</v>
      </c>
    </row>
    <row r="30" spans="1:18" ht="409.5" x14ac:dyDescent="0.25">
      <c r="A30" s="16">
        <v>24</v>
      </c>
      <c r="B30" s="17" t="s">
        <v>1796</v>
      </c>
      <c r="C30" s="18" t="s">
        <v>1797</v>
      </c>
      <c r="E30" s="19" t="s">
        <v>54</v>
      </c>
      <c r="F30" s="19" t="s">
        <v>55</v>
      </c>
      <c r="G30" s="19" t="str">
        <f>IF(F30="","",VLOOKUP(F30,[1]списки!$U$2:$V$147,2,))</f>
        <v>Опасность запутаться, в том числе в растянутых по полу сварочных проводах, тросах, нитях;</v>
      </c>
      <c r="H30" s="19" t="s">
        <v>56</v>
      </c>
      <c r="I30" s="19" t="str">
        <f>IF(F30="","",VLOOKUP(Q30,[1]списки!$O$2:$P$8,2))</f>
        <v xml:space="preserve">Возможный риск, необходимо уделить внимание </v>
      </c>
      <c r="J30" s="19" t="s">
        <v>57</v>
      </c>
      <c r="K30" s="20">
        <v>1</v>
      </c>
      <c r="L30" s="21">
        <v>0.5</v>
      </c>
      <c r="M30" s="20">
        <v>6</v>
      </c>
      <c r="N30" s="21">
        <v>6</v>
      </c>
      <c r="O30" s="20">
        <v>7</v>
      </c>
      <c r="P30" s="21">
        <v>7</v>
      </c>
      <c r="Q30" s="22">
        <v>42</v>
      </c>
      <c r="R30" s="23">
        <v>21</v>
      </c>
    </row>
    <row r="31" spans="1:18" ht="409.5" x14ac:dyDescent="0.25">
      <c r="A31" s="16">
        <v>25</v>
      </c>
      <c r="B31" s="17" t="s">
        <v>1796</v>
      </c>
      <c r="C31" s="18" t="s">
        <v>1797</v>
      </c>
      <c r="E31" s="19" t="s">
        <v>65</v>
      </c>
      <c r="F31" s="19" t="s">
        <v>66</v>
      </c>
      <c r="G31" s="19" t="str">
        <f>IF(F31="","",VLOOKUP(F31,[1]списки!$U$2:$V$147,2,))</f>
        <v>Опасность затягивания в подвижные части машин и механизмов;</v>
      </c>
      <c r="H31" s="19" t="s">
        <v>67</v>
      </c>
      <c r="I31" s="19" t="str">
        <f>IF(F31="","",VLOOKUP(Q31,[1]списки!$O$2:$P$8,2))</f>
        <v xml:space="preserve">Возможный риск, необходимо уделить внимание </v>
      </c>
      <c r="J31" s="19" t="s">
        <v>51</v>
      </c>
      <c r="K31" s="20">
        <v>0.5</v>
      </c>
      <c r="L31" s="21">
        <v>0.2</v>
      </c>
      <c r="M31" s="20">
        <v>6</v>
      </c>
      <c r="N31" s="21">
        <v>6</v>
      </c>
      <c r="O31" s="20">
        <v>15</v>
      </c>
      <c r="P31" s="21">
        <v>15</v>
      </c>
      <c r="Q31" s="22">
        <v>45</v>
      </c>
      <c r="R31" s="23">
        <v>18.000000000000004</v>
      </c>
    </row>
    <row r="32" spans="1:18" ht="409.5" x14ac:dyDescent="0.25">
      <c r="A32" s="16">
        <v>26</v>
      </c>
      <c r="B32" s="17" t="s">
        <v>1796</v>
      </c>
      <c r="C32" s="18" t="s">
        <v>1797</v>
      </c>
      <c r="E32" s="19" t="s">
        <v>65</v>
      </c>
      <c r="F32" s="19" t="s">
        <v>70</v>
      </c>
      <c r="G32" s="19" t="str">
        <f>IF(F32="","",VLOOKUP(F32,[1]списки!$U$2:$V$147,2,))</f>
        <v>Опасность наматывания волос, частей одежды, средств индивидуальной защиты;</v>
      </c>
      <c r="H32" s="19" t="s">
        <v>71</v>
      </c>
      <c r="I32" s="19" t="str">
        <f>IF(F32="","",VLOOKUP(Q32,[1]списки!$O$2:$P$8,2))</f>
        <v xml:space="preserve">Возможный риск, необходимо уделить внимание </v>
      </c>
      <c r="J32" s="19" t="s">
        <v>72</v>
      </c>
      <c r="K32" s="20">
        <v>0.5</v>
      </c>
      <c r="L32" s="21">
        <v>0.2</v>
      </c>
      <c r="M32" s="20">
        <v>6</v>
      </c>
      <c r="N32" s="21">
        <v>6</v>
      </c>
      <c r="O32" s="20">
        <v>15</v>
      </c>
      <c r="P32" s="21">
        <v>15</v>
      </c>
      <c r="Q32" s="22">
        <v>45</v>
      </c>
      <c r="R32" s="23">
        <v>18.000000000000004</v>
      </c>
    </row>
    <row r="33" spans="1:18" ht="409.5" x14ac:dyDescent="0.25">
      <c r="A33" s="16">
        <v>27</v>
      </c>
      <c r="B33" s="17" t="s">
        <v>1796</v>
      </c>
      <c r="C33" s="18" t="s">
        <v>1797</v>
      </c>
      <c r="E33" s="19" t="s">
        <v>103</v>
      </c>
      <c r="F33" s="19" t="s">
        <v>104</v>
      </c>
      <c r="G33" s="19" t="str">
        <f>IF(F33="","",VLOOKUP(F33,[1]списки!$U$2:$V$147,2,))</f>
        <v xml:space="preserve"> Опасность падения груза;</v>
      </c>
      <c r="H33" s="19" t="s">
        <v>105</v>
      </c>
      <c r="I33" s="19" t="str">
        <f>IF(F33="","",VLOOKUP(Q33,[1]списки!$O$2:$P$8,2))</f>
        <v xml:space="preserve">Возможный риск, необходимо уделить внимание </v>
      </c>
      <c r="J33" s="19" t="s">
        <v>106</v>
      </c>
      <c r="K33" s="20">
        <v>0.5</v>
      </c>
      <c r="L33" s="21">
        <v>0.2</v>
      </c>
      <c r="M33" s="20">
        <v>6</v>
      </c>
      <c r="N33" s="21">
        <v>6</v>
      </c>
      <c r="O33" s="20">
        <v>15</v>
      </c>
      <c r="P33" s="21">
        <v>15</v>
      </c>
      <c r="Q33" s="22">
        <v>45</v>
      </c>
      <c r="R33" s="23">
        <v>18.000000000000004</v>
      </c>
    </row>
    <row r="34" spans="1:18" ht="409.5" x14ac:dyDescent="0.25">
      <c r="A34" s="16">
        <v>28</v>
      </c>
      <c r="B34" s="17" t="s">
        <v>1796</v>
      </c>
      <c r="C34" s="18" t="s">
        <v>1797</v>
      </c>
      <c r="E34" s="19" t="s">
        <v>109</v>
      </c>
      <c r="F34" s="19" t="s">
        <v>110</v>
      </c>
      <c r="G34" s="19" t="str">
        <f>IF(F34="","",VLOOKUP(F34,[1]списки!$U$2:$V$147,2,))</f>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
      <c r="H34" s="19" t="s">
        <v>111</v>
      </c>
      <c r="I34" s="19" t="str">
        <f>IF(F34="","",VLOOKUP(Q34,[1]списки!$O$2:$P$8,2))</f>
        <v xml:space="preserve">Возможный риск, необходимо уделить внимание </v>
      </c>
      <c r="J34" s="19" t="s">
        <v>112</v>
      </c>
      <c r="K34" s="20">
        <v>3</v>
      </c>
      <c r="L34" s="21">
        <v>1</v>
      </c>
      <c r="M34" s="20">
        <v>6</v>
      </c>
      <c r="N34" s="21">
        <v>6</v>
      </c>
      <c r="O34" s="20">
        <v>3</v>
      </c>
      <c r="P34" s="21">
        <v>3</v>
      </c>
      <c r="Q34" s="22">
        <v>54</v>
      </c>
      <c r="R34" s="23">
        <v>18</v>
      </c>
    </row>
    <row r="35" spans="1:18" ht="409.5" x14ac:dyDescent="0.25">
      <c r="A35" s="16">
        <v>29</v>
      </c>
      <c r="B35" s="17" t="s">
        <v>1796</v>
      </c>
      <c r="C35" s="18" t="s">
        <v>1797</v>
      </c>
      <c r="E35" s="19" t="s">
        <v>121</v>
      </c>
      <c r="F35" s="19" t="s">
        <v>122</v>
      </c>
      <c r="G35" s="19" t="str">
        <f>IF(F35="","",VLOOKUP(F35,[1]списки!$U$2:$V$147,2,))</f>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
      <c r="H35" s="19" t="s">
        <v>123</v>
      </c>
      <c r="I35" s="19" t="str">
        <f>IF(F35="","",VLOOKUP(Q35,[1]списки!$O$2:$P$8,2))</f>
        <v xml:space="preserve">Возможный риск, необходимо уделить внимание </v>
      </c>
      <c r="J35" s="19" t="s">
        <v>124</v>
      </c>
      <c r="K35" s="20">
        <v>1</v>
      </c>
      <c r="L35" s="21">
        <v>0.5</v>
      </c>
      <c r="M35" s="20">
        <v>6</v>
      </c>
      <c r="N35" s="21">
        <v>6</v>
      </c>
      <c r="O35" s="20">
        <v>7</v>
      </c>
      <c r="P35" s="21">
        <v>7</v>
      </c>
      <c r="Q35" s="22">
        <v>42</v>
      </c>
      <c r="R35" s="23">
        <v>21</v>
      </c>
    </row>
    <row r="36" spans="1:18" ht="409.5" x14ac:dyDescent="0.25">
      <c r="A36" s="16">
        <v>30</v>
      </c>
      <c r="B36" s="17" t="s">
        <v>1796</v>
      </c>
      <c r="C36" s="18" t="s">
        <v>1797</v>
      </c>
      <c r="E36" s="19" t="s">
        <v>165</v>
      </c>
      <c r="F36" s="19" t="s">
        <v>166</v>
      </c>
      <c r="G36" s="19" t="str">
        <f>IF(F36="","",VLOOKUP(F36,[1]списки!$U$2:$V$147,2,))</f>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
      <c r="H36" s="19" t="s">
        <v>167</v>
      </c>
      <c r="I36" s="19" t="str">
        <f>IF(F36="","",VLOOKUP(Q36,[1]списки!$O$2:$P$8,2))</f>
        <v xml:space="preserve">Возможный риск, необходимо уделить внимание </v>
      </c>
      <c r="J36" s="19" t="s">
        <v>168</v>
      </c>
      <c r="K36" s="20">
        <v>3</v>
      </c>
      <c r="L36" s="21">
        <v>1</v>
      </c>
      <c r="M36" s="20">
        <v>3</v>
      </c>
      <c r="N36" s="21">
        <v>3</v>
      </c>
      <c r="O36" s="20">
        <v>3</v>
      </c>
      <c r="P36" s="21">
        <v>3</v>
      </c>
      <c r="Q36" s="22">
        <v>27</v>
      </c>
      <c r="R36" s="23">
        <v>9</v>
      </c>
    </row>
    <row r="37" spans="1:18" ht="409.5" x14ac:dyDescent="0.25">
      <c r="A37" s="16">
        <v>31</v>
      </c>
      <c r="B37" s="17" t="s">
        <v>1796</v>
      </c>
      <c r="C37" s="18" t="s">
        <v>1797</v>
      </c>
      <c r="E37" s="19" t="s">
        <v>704</v>
      </c>
      <c r="F37" s="19" t="s">
        <v>705</v>
      </c>
      <c r="G37" s="19" t="str">
        <f>IF(F37="","",VLOOKUP(F37,[1]списки!$U$2:$V$147,2,))</f>
        <v>Опасность теплового удара при длительном нахождении в помещении с высокой температурой воздуха;</v>
      </c>
      <c r="H37" s="19" t="s">
        <v>707</v>
      </c>
      <c r="I37" s="19" t="str">
        <f>IF(F37="","",VLOOKUP(Q37,[1]списки!$O$2:$P$8,2))</f>
        <v xml:space="preserve">Возможный риск, необходимо уделить внимание </v>
      </c>
      <c r="J37" s="19" t="s">
        <v>180</v>
      </c>
      <c r="K37" s="20">
        <v>3</v>
      </c>
      <c r="L37" s="21">
        <v>1</v>
      </c>
      <c r="M37" s="20">
        <v>3</v>
      </c>
      <c r="N37" s="21">
        <v>3</v>
      </c>
      <c r="O37" s="20">
        <v>3</v>
      </c>
      <c r="P37" s="21">
        <v>3</v>
      </c>
      <c r="Q37" s="22">
        <v>27</v>
      </c>
      <c r="R37" s="23">
        <v>9</v>
      </c>
    </row>
    <row r="38" spans="1:18" ht="409.5" x14ac:dyDescent="0.25">
      <c r="A38" s="16">
        <v>32</v>
      </c>
      <c r="B38" s="17" t="s">
        <v>1796</v>
      </c>
      <c r="C38" s="18" t="s">
        <v>1797</v>
      </c>
      <c r="E38" s="19" t="s">
        <v>449</v>
      </c>
      <c r="F38" s="19" t="s">
        <v>450</v>
      </c>
      <c r="G38" s="19" t="str">
        <f>IF(F38="","",VLOOKUP(F38,[1]списки!$U$2:$V$147,2,))</f>
        <v>Ожог роговицы глаза;</v>
      </c>
      <c r="H38" s="19" t="s">
        <v>451</v>
      </c>
      <c r="I38" s="19" t="str">
        <f>IF(F38="","",VLOOKUP(Q38,[1]списки!$O$2:$P$8,2))</f>
        <v xml:space="preserve">Возможный риск, необходимо уделить внимание </v>
      </c>
      <c r="J38" s="19" t="s">
        <v>452</v>
      </c>
      <c r="K38" s="20">
        <v>0.5</v>
      </c>
      <c r="L38" s="21">
        <v>0.2</v>
      </c>
      <c r="M38" s="20">
        <v>6</v>
      </c>
      <c r="N38" s="21">
        <v>6</v>
      </c>
      <c r="O38" s="20">
        <v>7</v>
      </c>
      <c r="P38" s="21">
        <v>7</v>
      </c>
      <c r="Q38" s="22">
        <v>21</v>
      </c>
      <c r="R38" s="23">
        <v>8.4000000000000021</v>
      </c>
    </row>
    <row r="39" spans="1:18" ht="409.5" x14ac:dyDescent="0.25">
      <c r="A39" s="16">
        <v>33</v>
      </c>
      <c r="B39" s="17" t="s">
        <v>1796</v>
      </c>
      <c r="C39" s="18" t="s">
        <v>1797</v>
      </c>
      <c r="E39" s="19" t="s">
        <v>187</v>
      </c>
      <c r="F39" s="19" t="s">
        <v>188</v>
      </c>
      <c r="G39" s="19" t="str">
        <f>IF(F39="","",VLOOKUP(F39,[1]списки!$U$2:$V$147,2,))</f>
        <v>Опасность недостатка кислорода в замкнутых технологических емкостях;</v>
      </c>
      <c r="H39" s="19" t="s">
        <v>189</v>
      </c>
      <c r="I39" s="19" t="str">
        <f>IF(F39="","",VLOOKUP(Q39,[1]списки!$O$2:$P$8,2))</f>
        <v>Высокий риск, требуются неотложные меры, усовершенствования</v>
      </c>
      <c r="J39" s="19" t="s">
        <v>190</v>
      </c>
      <c r="K39" s="20">
        <v>3</v>
      </c>
      <c r="L39" s="21">
        <v>0.5</v>
      </c>
      <c r="M39" s="20">
        <v>6</v>
      </c>
      <c r="N39" s="21">
        <v>6</v>
      </c>
      <c r="O39" s="20">
        <v>15</v>
      </c>
      <c r="P39" s="21">
        <v>15</v>
      </c>
      <c r="Q39" s="22">
        <v>270</v>
      </c>
      <c r="R39" s="23">
        <v>45</v>
      </c>
    </row>
    <row r="40" spans="1:18" ht="409.5" x14ac:dyDescent="0.25">
      <c r="A40" s="16">
        <v>34</v>
      </c>
      <c r="B40" s="17" t="s">
        <v>1796</v>
      </c>
      <c r="C40" s="18" t="s">
        <v>1797</v>
      </c>
      <c r="E40" s="19" t="s">
        <v>187</v>
      </c>
      <c r="F40" s="19" t="s">
        <v>468</v>
      </c>
      <c r="G40" s="19" t="str">
        <f>IF(F40="","",VLOOKUP(F40,[1]списки!$U$2:$V$147,2,))</f>
        <v>Опасность недостатка кислорода из-за вытеснения его другими газами или жидкостями;</v>
      </c>
      <c r="H40" s="19" t="s">
        <v>469</v>
      </c>
      <c r="I40" s="19" t="str">
        <f>IF(F40="","",VLOOKUP(Q40,[1]списки!$O$2:$P$8,2))</f>
        <v>Высокий риск, требуются неотложные меры, усовершенствования</v>
      </c>
      <c r="J40" s="19" t="s">
        <v>190</v>
      </c>
      <c r="K40" s="20">
        <v>3</v>
      </c>
      <c r="L40" s="21">
        <v>0.5</v>
      </c>
      <c r="M40" s="20">
        <v>6</v>
      </c>
      <c r="N40" s="21">
        <v>6</v>
      </c>
      <c r="O40" s="20">
        <v>15</v>
      </c>
      <c r="P40" s="21">
        <v>15</v>
      </c>
      <c r="Q40" s="22">
        <v>270</v>
      </c>
      <c r="R40" s="23">
        <v>45</v>
      </c>
    </row>
    <row r="41" spans="1:18" ht="409.5" x14ac:dyDescent="0.25">
      <c r="A41" s="16">
        <v>35</v>
      </c>
      <c r="B41" s="17" t="s">
        <v>1796</v>
      </c>
      <c r="C41" s="18" t="s">
        <v>1797</v>
      </c>
      <c r="E41" s="19" t="s">
        <v>726</v>
      </c>
      <c r="F41" s="19" t="s">
        <v>727</v>
      </c>
      <c r="G41" s="19" t="str">
        <f>IF(F41="","",VLOOKUP(F41,[1]списки!$U$2:$V$147,2,))</f>
        <v>Опасность от контакта с высокоопасными веществами;</v>
      </c>
      <c r="H41" s="19" t="s">
        <v>729</v>
      </c>
      <c r="I41" s="19" t="str">
        <f>IF(F41="","",VLOOKUP(Q41,[1]списки!$O$2:$P$8,2))</f>
        <v>Серьезный риск, требуются меры по снижению степени риска в установленные сроки</v>
      </c>
      <c r="J41" s="19" t="s">
        <v>730</v>
      </c>
      <c r="K41" s="20">
        <v>3</v>
      </c>
      <c r="L41" s="21">
        <v>0.5</v>
      </c>
      <c r="M41" s="20">
        <v>6</v>
      </c>
      <c r="N41" s="21">
        <v>6</v>
      </c>
      <c r="O41" s="20">
        <v>7</v>
      </c>
      <c r="P41" s="21">
        <v>3</v>
      </c>
      <c r="Q41" s="22">
        <v>126</v>
      </c>
      <c r="R41" s="23">
        <v>9</v>
      </c>
    </row>
    <row r="42" spans="1:18" ht="409.5" x14ac:dyDescent="0.25">
      <c r="A42" s="16">
        <v>36</v>
      </c>
      <c r="B42" s="17" t="s">
        <v>1796</v>
      </c>
      <c r="C42" s="18" t="s">
        <v>1797</v>
      </c>
      <c r="E42" s="19" t="s">
        <v>194</v>
      </c>
      <c r="F42" s="19" t="s">
        <v>195</v>
      </c>
      <c r="G42" s="19" t="str">
        <f>IF(F42="","",VLOOKUP(F42,[1]списки!$U$2:$V$147,2,))</f>
        <v>Опасность от вдыхания паров вредных жидкостей, газов, пыли, тумана, дыма;</v>
      </c>
      <c r="H42" s="19" t="s">
        <v>196</v>
      </c>
      <c r="I42" s="19" t="str">
        <f>IF(F42="","",VLOOKUP(Q42,[1]списки!$O$2:$P$8,2))</f>
        <v>Серьезный риск, требуются меры по снижению степени риска в установленные сроки</v>
      </c>
      <c r="J42" s="19" t="s">
        <v>197</v>
      </c>
      <c r="K42" s="20">
        <v>3</v>
      </c>
      <c r="L42" s="21">
        <v>0.5</v>
      </c>
      <c r="M42" s="20">
        <v>6</v>
      </c>
      <c r="N42" s="21">
        <v>6</v>
      </c>
      <c r="O42" s="20">
        <v>7</v>
      </c>
      <c r="P42" s="21">
        <v>3</v>
      </c>
      <c r="Q42" s="22">
        <v>126</v>
      </c>
      <c r="R42" s="23">
        <v>9</v>
      </c>
    </row>
    <row r="43" spans="1:18" ht="409.5" x14ac:dyDescent="0.25">
      <c r="A43" s="16">
        <v>37</v>
      </c>
      <c r="B43" s="17" t="s">
        <v>1796</v>
      </c>
      <c r="C43" s="18" t="s">
        <v>1797</v>
      </c>
      <c r="E43" s="19" t="s">
        <v>200</v>
      </c>
      <c r="F43" s="19" t="s">
        <v>201</v>
      </c>
      <c r="G43" s="19" t="str">
        <f>IF(F43="","",VLOOKUP(F43,[1]списки!$U$2:$V$147,2,))</f>
        <v>Опасность воздействия пыли на глаза;</v>
      </c>
      <c r="H43" s="19" t="s">
        <v>202</v>
      </c>
      <c r="I43" s="19" t="str">
        <f>IF(F43="","",VLOOKUP(Q43,[1]списки!$O$2:$P$8,2))</f>
        <v>Серьезный риск, требуются меры по снижению степени риска в установленные сроки</v>
      </c>
      <c r="J43" s="19" t="s">
        <v>203</v>
      </c>
      <c r="K43" s="20">
        <v>3</v>
      </c>
      <c r="L43" s="21">
        <v>0.5</v>
      </c>
      <c r="M43" s="20">
        <v>6</v>
      </c>
      <c r="N43" s="21">
        <v>6</v>
      </c>
      <c r="O43" s="20">
        <v>7</v>
      </c>
      <c r="P43" s="21">
        <v>3</v>
      </c>
      <c r="Q43" s="22">
        <v>126</v>
      </c>
      <c r="R43" s="23">
        <v>9</v>
      </c>
    </row>
    <row r="44" spans="1:18" ht="409.5" x14ac:dyDescent="0.25">
      <c r="A44" s="16">
        <v>38</v>
      </c>
      <c r="B44" s="17" t="s">
        <v>1796</v>
      </c>
      <c r="C44" s="18" t="s">
        <v>1797</v>
      </c>
      <c r="E44" s="19" t="s">
        <v>216</v>
      </c>
      <c r="F44" s="19" t="s">
        <v>217</v>
      </c>
      <c r="G44" s="19" t="str">
        <f>IF(F44="","",VLOOKUP(F44,[1]списки!$U$2:$V$147,2,))</f>
        <v>Опасность повреждения органов дыхания частицами пыли;</v>
      </c>
      <c r="H44" s="19" t="s">
        <v>218</v>
      </c>
      <c r="I44" s="19" t="str">
        <f>IF(F44="","",VLOOKUP(Q44,[1]списки!$O$2:$P$8,2))</f>
        <v xml:space="preserve">Возможный риск, необходимо уделить внимание </v>
      </c>
      <c r="J44" s="19" t="s">
        <v>219</v>
      </c>
      <c r="K44" s="20">
        <v>1</v>
      </c>
      <c r="L44" s="21">
        <v>0.5</v>
      </c>
      <c r="M44" s="20">
        <v>6</v>
      </c>
      <c r="N44" s="21">
        <v>6</v>
      </c>
      <c r="O44" s="20">
        <v>7</v>
      </c>
      <c r="P44" s="21">
        <v>7</v>
      </c>
      <c r="Q44" s="22">
        <v>42</v>
      </c>
      <c r="R44" s="23">
        <v>21</v>
      </c>
    </row>
    <row r="45" spans="1:18" ht="409.5" x14ac:dyDescent="0.25">
      <c r="A45" s="16">
        <v>39</v>
      </c>
      <c r="B45" s="17" t="s">
        <v>1796</v>
      </c>
      <c r="C45" s="18" t="s">
        <v>1797</v>
      </c>
      <c r="E45" s="19" t="s">
        <v>267</v>
      </c>
      <c r="F45" s="19" t="s">
        <v>268</v>
      </c>
      <c r="G45" s="19" t="str">
        <f>IF(F45="","",VLOOKUP(F45,[1]списки!$U$2:$V$147,2,))</f>
        <v>Опасность повреждения мембранной перепонки уха, связанная с воздействием шума высокой интенсивности;</v>
      </c>
      <c r="H45" s="19" t="s">
        <v>269</v>
      </c>
      <c r="I45" s="19" t="str">
        <f>IF(F45="","",VLOOKUP(Q45,[1]списки!$O$2:$P$8,2))</f>
        <v xml:space="preserve">Возможный риск, необходимо уделить внимание </v>
      </c>
      <c r="J45" s="19" t="s">
        <v>270</v>
      </c>
      <c r="K45" s="20">
        <v>1</v>
      </c>
      <c r="L45" s="21">
        <v>0.5</v>
      </c>
      <c r="M45" s="20">
        <v>6</v>
      </c>
      <c r="N45" s="21">
        <v>6</v>
      </c>
      <c r="O45" s="20">
        <v>7</v>
      </c>
      <c r="P45" s="21">
        <v>7</v>
      </c>
      <c r="Q45" s="22">
        <v>42</v>
      </c>
      <c r="R45" s="23">
        <v>21</v>
      </c>
    </row>
    <row r="46" spans="1:18" ht="409.5" x14ac:dyDescent="0.25">
      <c r="A46" s="16">
        <v>40</v>
      </c>
      <c r="B46" s="17" t="s">
        <v>1796</v>
      </c>
      <c r="C46" s="18" t="s">
        <v>1797</v>
      </c>
      <c r="E46" s="19" t="s">
        <v>278</v>
      </c>
      <c r="F46" s="19" t="s">
        <v>279</v>
      </c>
      <c r="G46" s="19" t="str">
        <f>IF(F46="","",VLOOKUP(F46,[1]списки!$U$2:$V$147,2,))</f>
        <v>Опасность, связанная с возможностью не услышать звуковой сигнал об опасности;</v>
      </c>
      <c r="H46" s="19" t="s">
        <v>280</v>
      </c>
      <c r="I46" s="19" t="str">
        <f>IF(F46="","",VLOOKUP(Q46,[1]списки!$O$2:$P$8,2))</f>
        <v>Небольшой риск, меры не требуются</v>
      </c>
      <c r="J46" s="19" t="s">
        <v>243</v>
      </c>
      <c r="K46" s="20">
        <v>0.5</v>
      </c>
      <c r="L46" s="21">
        <v>0.52</v>
      </c>
      <c r="M46" s="20">
        <v>6</v>
      </c>
      <c r="N46" s="21">
        <v>6</v>
      </c>
      <c r="O46" s="20">
        <v>3</v>
      </c>
      <c r="P46" s="21">
        <v>3</v>
      </c>
      <c r="Q46" s="22">
        <v>9</v>
      </c>
      <c r="R46" s="23">
        <v>9.36</v>
      </c>
    </row>
    <row r="47" spans="1:18" ht="409.5" x14ac:dyDescent="0.25">
      <c r="A47" s="16">
        <v>41</v>
      </c>
      <c r="B47" s="17" t="s">
        <v>1796</v>
      </c>
      <c r="C47" s="18" t="s">
        <v>1797</v>
      </c>
      <c r="E47" s="19" t="s">
        <v>302</v>
      </c>
      <c r="F47" s="19" t="s">
        <v>303</v>
      </c>
      <c r="G47" s="19" t="str">
        <f>IF(F47="","",VLOOKUP(F47,[1]списки!$U$2:$V$147,2,))</f>
        <v>Опасность, связанная с воздействием общей вибрации;</v>
      </c>
      <c r="H47" s="19" t="s">
        <v>304</v>
      </c>
      <c r="I47" s="19" t="str">
        <f>IF(F47="","",VLOOKUP(Q47,[1]списки!$O$2:$P$8,2))</f>
        <v xml:space="preserve">Возможный риск, необходимо уделить внимание </v>
      </c>
      <c r="J47" s="19" t="s">
        <v>305</v>
      </c>
      <c r="K47" s="20">
        <v>0.5</v>
      </c>
      <c r="L47" s="21">
        <v>0.2</v>
      </c>
      <c r="M47" s="20">
        <v>6</v>
      </c>
      <c r="N47" s="21">
        <v>6</v>
      </c>
      <c r="O47" s="20">
        <v>7</v>
      </c>
      <c r="P47" s="21">
        <v>7</v>
      </c>
      <c r="Q47" s="22">
        <v>21</v>
      </c>
      <c r="R47" s="23">
        <v>8.4000000000000021</v>
      </c>
    </row>
    <row r="48" spans="1:18" ht="409.5" x14ac:dyDescent="0.25">
      <c r="A48" s="16">
        <v>42</v>
      </c>
      <c r="B48" s="17" t="s">
        <v>1796</v>
      </c>
      <c r="C48" s="18" t="s">
        <v>1797</v>
      </c>
      <c r="E48" s="19" t="s">
        <v>287</v>
      </c>
      <c r="F48" s="19" t="s">
        <v>288</v>
      </c>
      <c r="G48" s="19" t="str">
        <f>IF(F48="","",VLOOKUP(F48,[1]списки!$U$2:$V$147,2,))</f>
        <v>Опасность недостаточной освещенности в рабочей зоне;</v>
      </c>
      <c r="H48" s="19" t="s">
        <v>289</v>
      </c>
      <c r="I48" s="19" t="str">
        <f>IF(F48="","",VLOOKUP(Q48,[1]списки!$O$2:$P$8,2))</f>
        <v xml:space="preserve">Возможный риск, необходимо уделить внимание </v>
      </c>
      <c r="J48" s="19" t="s">
        <v>290</v>
      </c>
      <c r="K48" s="20">
        <v>0.5</v>
      </c>
      <c r="L48" s="21">
        <v>0.2</v>
      </c>
      <c r="M48" s="20">
        <v>6</v>
      </c>
      <c r="N48" s="21">
        <v>6</v>
      </c>
      <c r="O48" s="20">
        <v>7</v>
      </c>
      <c r="P48" s="21">
        <v>7</v>
      </c>
      <c r="Q48" s="22">
        <v>21</v>
      </c>
      <c r="R48" s="23">
        <v>8.4000000000000021</v>
      </c>
    </row>
    <row r="49" spans="1:18" ht="409.5" x14ac:dyDescent="0.25">
      <c r="A49" s="16">
        <v>43</v>
      </c>
      <c r="B49" s="17" t="s">
        <v>1796</v>
      </c>
      <c r="C49" s="18" t="s">
        <v>1797</v>
      </c>
      <c r="E49" s="19" t="s">
        <v>840</v>
      </c>
      <c r="F49" s="19" t="s">
        <v>841</v>
      </c>
      <c r="G49" s="19" t="str">
        <f>IF(F49="","",VLOOKUP(F49,[1]списки!$U$2:$V$147,2,))</f>
        <v xml:space="preserve"> Опасность утонуть в водоеме;</v>
      </c>
      <c r="H49" s="19" t="s">
        <v>843</v>
      </c>
      <c r="I49" s="19" t="str">
        <f>IF(F49="","",VLOOKUP(Q49,[1]списки!$O$2:$P$8,2))</f>
        <v xml:space="preserve">Возможный риск, необходимо уделить внимание </v>
      </c>
      <c r="J49" s="19" t="s">
        <v>844</v>
      </c>
      <c r="K49" s="20">
        <v>0.5</v>
      </c>
      <c r="L49" s="21">
        <v>0.2</v>
      </c>
      <c r="M49" s="20">
        <v>6</v>
      </c>
      <c r="N49" s="21">
        <v>6</v>
      </c>
      <c r="O49" s="20">
        <v>7</v>
      </c>
      <c r="P49" s="21">
        <v>7</v>
      </c>
      <c r="Q49" s="22">
        <v>21</v>
      </c>
      <c r="R49" s="23">
        <v>8.4000000000000021</v>
      </c>
    </row>
    <row r="50" spans="1:18" ht="409.5" x14ac:dyDescent="0.25">
      <c r="A50" s="16">
        <v>44</v>
      </c>
      <c r="B50" s="17" t="s">
        <v>1796</v>
      </c>
      <c r="C50" s="18" t="s">
        <v>1797</v>
      </c>
      <c r="E50" s="19" t="s">
        <v>845</v>
      </c>
      <c r="F50" s="19" t="s">
        <v>846</v>
      </c>
      <c r="G50" s="19" t="str">
        <f>IF(F50="","",VLOOKUP(F50,[1]списки!$U$2:$V$147,2,))</f>
        <v>Опасность утонуть в технологической емкости;</v>
      </c>
      <c r="H50" s="19" t="s">
        <v>848</v>
      </c>
      <c r="I50" s="19" t="str">
        <f>IF(F50="","",VLOOKUP(Q50,[1]списки!$O$2:$P$8,2))</f>
        <v xml:space="preserve">Возможный риск, необходимо уделить внимание </v>
      </c>
      <c r="J50" s="19" t="s">
        <v>849</v>
      </c>
      <c r="K50" s="20">
        <v>0.5</v>
      </c>
      <c r="L50" s="21">
        <v>0.2</v>
      </c>
      <c r="M50" s="20">
        <v>6</v>
      </c>
      <c r="N50" s="21">
        <v>6</v>
      </c>
      <c r="O50" s="20">
        <v>7</v>
      </c>
      <c r="P50" s="21">
        <v>7</v>
      </c>
      <c r="Q50" s="22">
        <v>21</v>
      </c>
      <c r="R50" s="23">
        <v>8.4000000000000021</v>
      </c>
    </row>
    <row r="51" spans="1:18" ht="409.5" x14ac:dyDescent="0.25">
      <c r="A51" s="16">
        <v>45</v>
      </c>
      <c r="B51" s="17" t="s">
        <v>1796</v>
      </c>
      <c r="C51" s="18" t="s">
        <v>1797</v>
      </c>
      <c r="E51" s="19" t="s">
        <v>309</v>
      </c>
      <c r="F51" s="19" t="s">
        <v>310</v>
      </c>
      <c r="G51" s="19" t="str">
        <f>IF(F51="","",VLOOKUP(F51,[1]списки!$U$2:$V$147,2,))</f>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
      <c r="H51" s="19" t="s">
        <v>311</v>
      </c>
      <c r="I51" s="19" t="str">
        <f>IF(F51="","",VLOOKUP(Q51,[1]списки!$O$2:$P$8,2))</f>
        <v xml:space="preserve">Возможный риск, необходимо уделить внимание </v>
      </c>
      <c r="J51" s="19" t="s">
        <v>312</v>
      </c>
      <c r="K51" s="20">
        <v>1</v>
      </c>
      <c r="L51" s="21">
        <v>0.5</v>
      </c>
      <c r="M51" s="20">
        <v>6</v>
      </c>
      <c r="N51" s="21">
        <v>6</v>
      </c>
      <c r="O51" s="20">
        <v>7</v>
      </c>
      <c r="P51" s="21">
        <v>7</v>
      </c>
      <c r="Q51" s="22">
        <v>42</v>
      </c>
      <c r="R51" s="23">
        <v>21</v>
      </c>
    </row>
    <row r="52" spans="1:18" ht="409.5" x14ac:dyDescent="0.25">
      <c r="A52" s="16">
        <v>46</v>
      </c>
      <c r="B52" s="17" t="s">
        <v>1796</v>
      </c>
      <c r="C52" s="18" t="s">
        <v>1797</v>
      </c>
      <c r="E52" s="19" t="s">
        <v>346</v>
      </c>
      <c r="F52" s="19" t="s">
        <v>347</v>
      </c>
      <c r="G52" s="19" t="str">
        <f>IF(F52="","",VLOOKUP(F52,[1]списки!$U$2:$V$147,2,))</f>
        <v>Опасность обрушения наземных конструкций;</v>
      </c>
      <c r="H52" s="19" t="s">
        <v>348</v>
      </c>
      <c r="I52" s="19" t="str">
        <f>IF(F52="","",VLOOKUP(Q52,[1]списки!$O$2:$P$8,2))</f>
        <v>Серьезный риск, требуются меры по снижению степени риска в установленные сроки</v>
      </c>
      <c r="J52" s="19" t="s">
        <v>349</v>
      </c>
      <c r="K52" s="20">
        <v>0.5</v>
      </c>
      <c r="L52" s="21">
        <v>0.1</v>
      </c>
      <c r="M52" s="20">
        <v>6</v>
      </c>
      <c r="N52" s="21">
        <v>6</v>
      </c>
      <c r="O52" s="20">
        <v>40</v>
      </c>
      <c r="P52" s="21">
        <v>40</v>
      </c>
      <c r="Q52" s="22">
        <v>120</v>
      </c>
      <c r="R52" s="23">
        <v>24.000000000000004</v>
      </c>
    </row>
    <row r="53" spans="1:18" ht="409.5" x14ac:dyDescent="0.25">
      <c r="A53" s="16">
        <v>47</v>
      </c>
      <c r="B53" s="17" t="s">
        <v>1796</v>
      </c>
      <c r="C53" s="18" t="s">
        <v>1797</v>
      </c>
      <c r="E53" s="19" t="s">
        <v>391</v>
      </c>
      <c r="F53" s="19" t="s">
        <v>392</v>
      </c>
      <c r="G53" s="19" t="str">
        <f>IF(F53="","",VLOOKUP(F53,[1]списки!$U$2:$V$147,2,))</f>
        <v xml:space="preserve"> Опасность, связанная с несоответствием средств индивидуальной защиты анатомическим особенностям человека;</v>
      </c>
      <c r="H53" s="19" t="s">
        <v>393</v>
      </c>
      <c r="I53" s="19" t="str">
        <f>IF(F53="","",VLOOKUP(Q53,[1]списки!$O$2:$P$8,2))</f>
        <v xml:space="preserve">Возможный риск, необходимо уделить внимание </v>
      </c>
      <c r="J53" s="19" t="s">
        <v>394</v>
      </c>
      <c r="K53" s="20">
        <v>1</v>
      </c>
      <c r="L53" s="21">
        <v>0.2</v>
      </c>
      <c r="M53" s="20">
        <v>6</v>
      </c>
      <c r="N53" s="21">
        <v>6</v>
      </c>
      <c r="O53" s="20">
        <v>7</v>
      </c>
      <c r="P53" s="21">
        <v>7</v>
      </c>
      <c r="Q53" s="22">
        <v>42</v>
      </c>
      <c r="R53" s="23">
        <v>8.4000000000000021</v>
      </c>
    </row>
    <row r="54" spans="1:18" ht="189" x14ac:dyDescent="0.25">
      <c r="A54" s="16">
        <v>48</v>
      </c>
      <c r="B54" s="17" t="s">
        <v>1799</v>
      </c>
      <c r="C54" s="18" t="s">
        <v>1800</v>
      </c>
      <c r="E54" s="19" t="s">
        <v>25</v>
      </c>
      <c r="F54" s="19" t="s">
        <v>26</v>
      </c>
      <c r="G54" s="19" t="str">
        <f>IF(F54="","",VLOOKUP(F54,[1]списки!$U$2:$V$147,2,))</f>
        <v>Опасность падения с высоты, в том числе из-за отсутствия ограждения, из-за обрыва троса, в котлован, в шахту при подъеме или спуске при нештатной ситуации;</v>
      </c>
      <c r="H54" s="19" t="s">
        <v>27</v>
      </c>
      <c r="I54" s="19" t="str">
        <f>IF(F54="","",VLOOKUP(Q54,[1]списки!$O$2:$P$8,2))</f>
        <v xml:space="preserve">Возможный риск, необходимо уделить внимание </v>
      </c>
      <c r="J54" s="19" t="s">
        <v>28</v>
      </c>
      <c r="K54" s="20">
        <v>0.5</v>
      </c>
      <c r="L54" s="21">
        <v>0.2</v>
      </c>
      <c r="M54" s="20">
        <v>6</v>
      </c>
      <c r="N54" s="21">
        <v>6</v>
      </c>
      <c r="O54" s="20">
        <v>15</v>
      </c>
      <c r="P54" s="21">
        <v>15</v>
      </c>
      <c r="Q54" s="22">
        <v>45</v>
      </c>
      <c r="R54" s="23">
        <v>18.000000000000004</v>
      </c>
    </row>
    <row r="55" spans="1:18" ht="189" x14ac:dyDescent="0.25">
      <c r="A55" s="16">
        <v>49</v>
      </c>
      <c r="B55" s="17" t="s">
        <v>1799</v>
      </c>
      <c r="C55" s="18" t="s">
        <v>1800</v>
      </c>
      <c r="E55" s="19" t="s">
        <v>726</v>
      </c>
      <c r="F55" s="19" t="s">
        <v>727</v>
      </c>
      <c r="G55" s="19" t="str">
        <f>IF(F55="","",VLOOKUP(F55,[1]списки!$U$2:$V$147,2,))</f>
        <v>Опасность от контакта с высокоопасными веществами;</v>
      </c>
      <c r="H55" s="19" t="s">
        <v>729</v>
      </c>
      <c r="I55" s="19" t="str">
        <f>IF(F55="","",VLOOKUP(Q55,[1]списки!$O$2:$P$8,2))</f>
        <v>Серьезный риск, требуются меры по снижению степени риска в установленные сроки</v>
      </c>
      <c r="J55" s="19" t="s">
        <v>730</v>
      </c>
      <c r="K55" s="20">
        <v>3</v>
      </c>
      <c r="L55" s="21">
        <v>0.5</v>
      </c>
      <c r="M55" s="20">
        <v>6</v>
      </c>
      <c r="N55" s="21">
        <v>6</v>
      </c>
      <c r="O55" s="20">
        <v>7</v>
      </c>
      <c r="P55" s="21">
        <v>3</v>
      </c>
      <c r="Q55" s="22">
        <v>126</v>
      </c>
      <c r="R55" s="23">
        <v>9</v>
      </c>
    </row>
    <row r="56" spans="1:18" ht="189" x14ac:dyDescent="0.25">
      <c r="A56" s="16">
        <v>50</v>
      </c>
      <c r="B56" s="17" t="s">
        <v>1799</v>
      </c>
      <c r="C56" s="18" t="s">
        <v>1800</v>
      </c>
      <c r="E56" s="19" t="s">
        <v>206</v>
      </c>
      <c r="F56" s="19" t="s">
        <v>207</v>
      </c>
      <c r="G56" s="19" t="str">
        <f>IF(F56="","",VLOOKUP(F56,[1]списки!$U$2:$V$147,2,))</f>
        <v>Опасность образования токсичных паров при нагревании;</v>
      </c>
      <c r="H56" s="19" t="s">
        <v>208</v>
      </c>
      <c r="I56" s="19" t="str">
        <f>IF(F56="","",VLOOKUP(Q56,[1]списки!$O$2:$P$8,2))</f>
        <v>Серьезный риск, требуются меры по снижению степени риска в установленные сроки</v>
      </c>
      <c r="J56" s="19" t="s">
        <v>197</v>
      </c>
      <c r="K56" s="20">
        <v>3</v>
      </c>
      <c r="L56" s="21">
        <v>0.5</v>
      </c>
      <c r="M56" s="20">
        <v>6</v>
      </c>
      <c r="N56" s="21">
        <v>6</v>
      </c>
      <c r="O56" s="20">
        <v>7</v>
      </c>
      <c r="P56" s="21">
        <v>3</v>
      </c>
      <c r="Q56" s="22">
        <v>126</v>
      </c>
      <c r="R56" s="23">
        <v>9</v>
      </c>
    </row>
    <row r="57" spans="1:18" ht="231" x14ac:dyDescent="0.25">
      <c r="A57" s="16">
        <v>51</v>
      </c>
      <c r="B57" s="17" t="s">
        <v>1799</v>
      </c>
      <c r="C57" s="18" t="s">
        <v>1800</v>
      </c>
      <c r="E57" s="19" t="s">
        <v>845</v>
      </c>
      <c r="F57" s="19" t="s">
        <v>846</v>
      </c>
      <c r="G57" s="19" t="str">
        <f>IF(F57="","",VLOOKUP(F57,[1]списки!$U$2:$V$147,2,))</f>
        <v>Опасность утонуть в технологической емкости;</v>
      </c>
      <c r="H57" s="19" t="s">
        <v>848</v>
      </c>
      <c r="I57" s="19" t="str">
        <f>IF(F57="","",VLOOKUP(Q57,[1]списки!$O$2:$P$8,2))</f>
        <v xml:space="preserve">Возможный риск, необходимо уделить внимание </v>
      </c>
      <c r="J57" s="19" t="s">
        <v>849</v>
      </c>
      <c r="K57" s="20">
        <v>0.5</v>
      </c>
      <c r="L57" s="21">
        <v>0.2</v>
      </c>
      <c r="M57" s="20">
        <v>6</v>
      </c>
      <c r="N57" s="21">
        <v>6</v>
      </c>
      <c r="O57" s="20">
        <v>7</v>
      </c>
      <c r="P57" s="21">
        <v>7</v>
      </c>
      <c r="Q57" s="22">
        <v>21</v>
      </c>
      <c r="R57" s="23">
        <v>8.4000000000000021</v>
      </c>
    </row>
    <row r="58" spans="1:18" ht="189" x14ac:dyDescent="0.25">
      <c r="A58" s="16">
        <v>52</v>
      </c>
      <c r="B58" s="17" t="s">
        <v>1799</v>
      </c>
      <c r="C58" s="18" t="s">
        <v>1800</v>
      </c>
      <c r="E58" s="19" t="s">
        <v>391</v>
      </c>
      <c r="F58" s="19" t="s">
        <v>392</v>
      </c>
      <c r="G58" s="19" t="str">
        <f>IF(F58="","",VLOOKUP(F58,[1]списки!$U$2:$V$147,2,))</f>
        <v xml:space="preserve"> Опасность, связанная с несоответствием средств индивидуальной защиты анатомическим особенностям человека;</v>
      </c>
      <c r="H58" s="19" t="s">
        <v>393</v>
      </c>
      <c r="I58" s="19" t="str">
        <f>IF(F58="","",VLOOKUP(Q58,[1]списки!$O$2:$P$8,2))</f>
        <v xml:space="preserve">Возможный риск, необходимо уделить внимание </v>
      </c>
      <c r="J58" s="19" t="s">
        <v>394</v>
      </c>
      <c r="K58" s="20">
        <v>1</v>
      </c>
      <c r="L58" s="21">
        <v>0.2</v>
      </c>
      <c r="M58" s="20">
        <v>6</v>
      </c>
      <c r="N58" s="21">
        <v>6</v>
      </c>
      <c r="O58" s="20">
        <v>7</v>
      </c>
      <c r="P58" s="21">
        <v>7</v>
      </c>
      <c r="Q58" s="22">
        <v>42</v>
      </c>
      <c r="R58" s="23">
        <v>8.4000000000000021</v>
      </c>
    </row>
    <row r="59" spans="1:18" ht="189" x14ac:dyDescent="0.25">
      <c r="A59" s="16">
        <v>53</v>
      </c>
      <c r="B59" s="17" t="s">
        <v>1799</v>
      </c>
      <c r="C59" s="18" t="s">
        <v>1800</v>
      </c>
      <c r="E59" s="19" t="s">
        <v>887</v>
      </c>
      <c r="F59" s="19" t="s">
        <v>888</v>
      </c>
      <c r="G59" s="19" t="str">
        <f>IF(F59="","",VLOOKUP(F59,[1]списки!$U$2:$V$147,2,))</f>
        <v xml:space="preserve"> Опасность, связанная со скованностью, вызванной применением средств индивидуальной защиты;</v>
      </c>
      <c r="H59" s="19" t="s">
        <v>890</v>
      </c>
      <c r="I59" s="19" t="str">
        <f>IF(F59="","",VLOOKUP(Q59,[1]списки!$O$2:$P$8,2))</f>
        <v>Небольшой риск, меры не требуются</v>
      </c>
      <c r="J59" s="19" t="s">
        <v>243</v>
      </c>
      <c r="K59" s="20">
        <v>0.5</v>
      </c>
      <c r="L59" s="21">
        <v>0.5</v>
      </c>
      <c r="M59" s="20">
        <v>6</v>
      </c>
      <c r="N59" s="21">
        <v>6</v>
      </c>
      <c r="O59" s="20">
        <v>3</v>
      </c>
      <c r="P59" s="21">
        <v>3</v>
      </c>
      <c r="Q59" s="22">
        <v>9</v>
      </c>
      <c r="R59" s="23">
        <v>9</v>
      </c>
    </row>
    <row r="60" spans="1:18" ht="147" x14ac:dyDescent="0.25">
      <c r="A60" s="16">
        <v>54</v>
      </c>
      <c r="B60" s="17" t="s">
        <v>1801</v>
      </c>
      <c r="C60" s="18" t="s">
        <v>1802</v>
      </c>
      <c r="E60" s="19" t="s">
        <v>42</v>
      </c>
      <c r="F60" s="19" t="s">
        <v>43</v>
      </c>
      <c r="G60" s="19" t="str">
        <f>IF(F60="","",VLOOKUP(F60,[1]списки!$U$2:$V$147,2,))</f>
        <v>Опасность удара;</v>
      </c>
      <c r="H60" s="19" t="s">
        <v>44</v>
      </c>
      <c r="I60" s="19" t="str">
        <f>IF(F60="","",VLOOKUP(Q60,[1]списки!$O$2:$P$8,2))</f>
        <v xml:space="preserve">Возможный риск, необходимо уделить внимание </v>
      </c>
      <c r="J60" s="19" t="s">
        <v>45</v>
      </c>
      <c r="K60" s="20">
        <v>1</v>
      </c>
      <c r="L60" s="21">
        <v>0.5</v>
      </c>
      <c r="M60" s="20">
        <v>6</v>
      </c>
      <c r="N60" s="21">
        <v>6</v>
      </c>
      <c r="O60" s="20">
        <v>7</v>
      </c>
      <c r="P60" s="21">
        <v>7</v>
      </c>
      <c r="Q60" s="22">
        <v>42</v>
      </c>
      <c r="R60" s="23">
        <v>21</v>
      </c>
    </row>
    <row r="61" spans="1:18" ht="231" x14ac:dyDescent="0.25">
      <c r="A61" s="16">
        <v>55</v>
      </c>
      <c r="B61" s="17" t="s">
        <v>1801</v>
      </c>
      <c r="C61" s="18" t="s">
        <v>1802</v>
      </c>
      <c r="E61" s="19" t="s">
        <v>48</v>
      </c>
      <c r="F61" s="19" t="s">
        <v>49</v>
      </c>
      <c r="G61" s="19" t="str">
        <f>IF(F61="","",VLOOKUP(F61,[1]списки!$U$2:$V$147,2,))</f>
        <v>Опасность быть уколотым или проткнутым в результате воздействия движущихся колющих частей механизмов, машин;</v>
      </c>
      <c r="H61" s="19" t="s">
        <v>50</v>
      </c>
      <c r="I61" s="19" t="str">
        <f>IF(F61="","",VLOOKUP(Q61,[1]списки!$O$2:$P$8,2))</f>
        <v xml:space="preserve">Возможный риск, необходимо уделить внимание </v>
      </c>
      <c r="J61" s="19" t="s">
        <v>51</v>
      </c>
      <c r="K61" s="20">
        <v>1</v>
      </c>
      <c r="L61" s="21">
        <v>0.5</v>
      </c>
      <c r="M61" s="20">
        <v>6</v>
      </c>
      <c r="N61" s="21">
        <v>6</v>
      </c>
      <c r="O61" s="20">
        <v>7</v>
      </c>
      <c r="P61" s="21">
        <v>7</v>
      </c>
      <c r="Q61" s="22">
        <v>42</v>
      </c>
      <c r="R61" s="23">
        <v>21</v>
      </c>
    </row>
    <row r="62" spans="1:18" ht="315" x14ac:dyDescent="0.25">
      <c r="A62" s="16">
        <v>56</v>
      </c>
      <c r="B62" s="17" t="s">
        <v>1801</v>
      </c>
      <c r="C62" s="18" t="s">
        <v>1802</v>
      </c>
      <c r="E62" s="19" t="s">
        <v>54</v>
      </c>
      <c r="F62" s="19" t="s">
        <v>55</v>
      </c>
      <c r="G62" s="19" t="str">
        <f>IF(F62="","",VLOOKUP(F62,[1]списки!$U$2:$V$147,2,))</f>
        <v>Опасность запутаться, в том числе в растянутых по полу сварочных проводах, тросах, нитях;</v>
      </c>
      <c r="H62" s="19" t="s">
        <v>56</v>
      </c>
      <c r="I62" s="19" t="str">
        <f>IF(F62="","",VLOOKUP(Q62,[1]списки!$O$2:$P$8,2))</f>
        <v xml:space="preserve">Возможный риск, необходимо уделить внимание </v>
      </c>
      <c r="J62" s="19" t="s">
        <v>57</v>
      </c>
      <c r="K62" s="20">
        <v>1</v>
      </c>
      <c r="L62" s="21">
        <v>0.5</v>
      </c>
      <c r="M62" s="20">
        <v>6</v>
      </c>
      <c r="N62" s="21">
        <v>6</v>
      </c>
      <c r="O62" s="20">
        <v>7</v>
      </c>
      <c r="P62" s="21">
        <v>7</v>
      </c>
      <c r="Q62" s="22">
        <v>42</v>
      </c>
      <c r="R62" s="23">
        <v>21</v>
      </c>
    </row>
    <row r="63" spans="1:18" ht="231" x14ac:dyDescent="0.25">
      <c r="A63" s="16">
        <v>57</v>
      </c>
      <c r="B63" s="17" t="s">
        <v>1801</v>
      </c>
      <c r="C63" s="18" t="s">
        <v>1802</v>
      </c>
      <c r="E63" s="19" t="s">
        <v>60</v>
      </c>
      <c r="F63" s="19" t="s">
        <v>61</v>
      </c>
      <c r="G63" s="19" t="str">
        <f>IF(F63="","",VLOOKUP(F63,[1]списки!$U$2:$V$147,2,))</f>
        <v>Опасность затягивания или попадания в ловушку;</v>
      </c>
      <c r="H63" s="19" t="s">
        <v>62</v>
      </c>
      <c r="I63" s="19" t="str">
        <f>IF(F63="","",VLOOKUP(Q63,[1]списки!$O$2:$P$8,2))</f>
        <v xml:space="preserve">Возможный риск, необходимо уделить внимание </v>
      </c>
      <c r="J63" s="19" t="s">
        <v>51</v>
      </c>
      <c r="K63" s="20">
        <v>0.5</v>
      </c>
      <c r="L63" s="21">
        <v>0.2</v>
      </c>
      <c r="M63" s="20">
        <v>6</v>
      </c>
      <c r="N63" s="21">
        <v>6</v>
      </c>
      <c r="O63" s="20">
        <v>15</v>
      </c>
      <c r="P63" s="21">
        <v>15</v>
      </c>
      <c r="Q63" s="22">
        <v>45</v>
      </c>
      <c r="R63" s="23">
        <v>18.000000000000004</v>
      </c>
    </row>
    <row r="64" spans="1:18" ht="252" x14ac:dyDescent="0.25">
      <c r="A64" s="16">
        <v>58</v>
      </c>
      <c r="B64" s="17" t="s">
        <v>1801</v>
      </c>
      <c r="C64" s="18" t="s">
        <v>1802</v>
      </c>
      <c r="E64" s="19" t="s">
        <v>91</v>
      </c>
      <c r="F64" s="19" t="s">
        <v>92</v>
      </c>
      <c r="G64" s="19" t="str">
        <f>IF(F64="","",VLOOKUP(F64,[1]списки!$U$2:$V$147,2,))</f>
        <v>Опасность травмирования от трения или абразивного воздействия при соприкосновении;</v>
      </c>
      <c r="H64" s="19" t="s">
        <v>93</v>
      </c>
      <c r="I64" s="19" t="str">
        <f>IF(F64="","",VLOOKUP(Q64,[1]списки!$O$2:$P$8,2))</f>
        <v xml:space="preserve">Возможный риск, необходимо уделить внимание </v>
      </c>
      <c r="J64" s="19" t="s">
        <v>94</v>
      </c>
      <c r="K64" s="20">
        <v>3</v>
      </c>
      <c r="L64" s="21">
        <v>1</v>
      </c>
      <c r="M64" s="20">
        <v>6</v>
      </c>
      <c r="N64" s="21">
        <v>6</v>
      </c>
      <c r="O64" s="20">
        <v>3</v>
      </c>
      <c r="P64" s="21">
        <v>3</v>
      </c>
      <c r="Q64" s="22">
        <v>54</v>
      </c>
      <c r="R64" s="23">
        <v>18</v>
      </c>
    </row>
    <row r="65" spans="1:18" ht="189" x14ac:dyDescent="0.25">
      <c r="A65" s="16">
        <v>59</v>
      </c>
      <c r="B65" s="17" t="s">
        <v>1801</v>
      </c>
      <c r="C65" s="18" t="s">
        <v>1802</v>
      </c>
      <c r="E65" s="19" t="s">
        <v>103</v>
      </c>
      <c r="F65" s="19" t="s">
        <v>104</v>
      </c>
      <c r="G65" s="19" t="str">
        <f>IF(F65="","",VLOOKUP(F65,[1]списки!$U$2:$V$147,2,))</f>
        <v xml:space="preserve"> Опасность падения груза;</v>
      </c>
      <c r="H65" s="19" t="s">
        <v>105</v>
      </c>
      <c r="I65" s="19" t="str">
        <f>IF(F65="","",VLOOKUP(Q65,[1]списки!$O$2:$P$8,2))</f>
        <v xml:space="preserve">Возможный риск, необходимо уделить внимание </v>
      </c>
      <c r="J65" s="19" t="s">
        <v>106</v>
      </c>
      <c r="K65" s="20">
        <v>0.5</v>
      </c>
      <c r="L65" s="21">
        <v>0.2</v>
      </c>
      <c r="M65" s="20">
        <v>6</v>
      </c>
      <c r="N65" s="21">
        <v>6</v>
      </c>
      <c r="O65" s="20">
        <v>15</v>
      </c>
      <c r="P65" s="21">
        <v>15</v>
      </c>
      <c r="Q65" s="22">
        <v>45</v>
      </c>
      <c r="R65" s="23">
        <v>18.000000000000004</v>
      </c>
    </row>
    <row r="66" spans="1:18" ht="189" x14ac:dyDescent="0.25">
      <c r="A66" s="16">
        <v>60</v>
      </c>
      <c r="B66" s="17" t="s">
        <v>1801</v>
      </c>
      <c r="C66" s="18" t="s">
        <v>1802</v>
      </c>
      <c r="E66" s="19" t="s">
        <v>109</v>
      </c>
      <c r="F66" s="19" t="s">
        <v>110</v>
      </c>
      <c r="G66" s="19" t="str">
        <f>IF(F66="","",VLOOKUP(F66,[1]списки!$U$2:$V$147,2,))</f>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
      <c r="H66" s="19" t="s">
        <v>111</v>
      </c>
      <c r="I66" s="19" t="str">
        <f>IF(F66="","",VLOOKUP(Q66,[1]списки!$O$2:$P$8,2))</f>
        <v xml:space="preserve">Возможный риск, необходимо уделить внимание </v>
      </c>
      <c r="J66" s="19" t="s">
        <v>112</v>
      </c>
      <c r="K66" s="20">
        <v>3</v>
      </c>
      <c r="L66" s="21">
        <v>1</v>
      </c>
      <c r="M66" s="20">
        <v>6</v>
      </c>
      <c r="N66" s="21">
        <v>6</v>
      </c>
      <c r="O66" s="20">
        <v>3</v>
      </c>
      <c r="P66" s="21">
        <v>3</v>
      </c>
      <c r="Q66" s="22">
        <v>54</v>
      </c>
      <c r="R66" s="23">
        <v>18</v>
      </c>
    </row>
    <row r="67" spans="1:18" ht="231" x14ac:dyDescent="0.25">
      <c r="A67" s="16">
        <v>61</v>
      </c>
      <c r="B67" s="17" t="s">
        <v>1801</v>
      </c>
      <c r="C67" s="18" t="s">
        <v>1802</v>
      </c>
      <c r="E67" s="19" t="s">
        <v>426</v>
      </c>
      <c r="F67" s="19" t="s">
        <v>32</v>
      </c>
      <c r="G67" s="19" t="str">
        <f>IF(F67="","",VLOOKUP(F67,[1]списки!$U$2:$V$147,2,))</f>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
      <c r="H67" s="19" t="s">
        <v>33</v>
      </c>
      <c r="I67" s="19" t="str">
        <f>IF(F67="","",VLOOKUP(Q67,[1]списки!$O$2:$P$8,2))</f>
        <v xml:space="preserve">Возможный риск, необходимо уделить внимание </v>
      </c>
      <c r="J67" s="19" t="s">
        <v>34</v>
      </c>
      <c r="K67" s="20">
        <v>3</v>
      </c>
      <c r="L67" s="21">
        <v>1</v>
      </c>
      <c r="M67" s="20">
        <v>6</v>
      </c>
      <c r="N67" s="21">
        <v>6</v>
      </c>
      <c r="O67" s="20">
        <v>3</v>
      </c>
      <c r="P67" s="21">
        <v>3</v>
      </c>
      <c r="Q67" s="22">
        <v>54</v>
      </c>
      <c r="R67" s="23">
        <v>18</v>
      </c>
    </row>
    <row r="68" spans="1:18" ht="189" x14ac:dyDescent="0.25">
      <c r="A68" s="16">
        <v>62</v>
      </c>
      <c r="B68" s="17" t="s">
        <v>1801</v>
      </c>
      <c r="C68" s="18" t="s">
        <v>1802</v>
      </c>
      <c r="E68" s="19" t="s">
        <v>115</v>
      </c>
      <c r="F68" s="19" t="s">
        <v>116</v>
      </c>
      <c r="G68" s="19" t="str">
        <f>IF(F68="","",VLOOKUP(F68,[1]списки!$U$2:$V$147,2,))</f>
        <v>Опасность от воздействия режущих инструментов (дисковые ножи, дисковые пилы);</v>
      </c>
      <c r="H68" s="19" t="s">
        <v>117</v>
      </c>
      <c r="I68" s="19" t="str">
        <f>IF(F68="","",VLOOKUP(Q68,[1]списки!$O$2:$P$8,2))</f>
        <v>Серьезный риск, требуются меры по снижению степени риска в установленные сроки</v>
      </c>
      <c r="J68" s="19" t="s">
        <v>118</v>
      </c>
      <c r="K68" s="20">
        <v>3</v>
      </c>
      <c r="L68" s="21">
        <v>1</v>
      </c>
      <c r="M68" s="20">
        <v>6</v>
      </c>
      <c r="N68" s="21">
        <v>6</v>
      </c>
      <c r="O68" s="20">
        <v>7</v>
      </c>
      <c r="P68" s="21">
        <v>3</v>
      </c>
      <c r="Q68" s="22">
        <v>126</v>
      </c>
      <c r="R68" s="23">
        <v>18</v>
      </c>
    </row>
    <row r="69" spans="1:18" ht="273" x14ac:dyDescent="0.25">
      <c r="A69" s="16">
        <v>63</v>
      </c>
      <c r="B69" s="17" t="s">
        <v>1801</v>
      </c>
      <c r="C69" s="18" t="s">
        <v>1802</v>
      </c>
      <c r="E69" s="19" t="s">
        <v>121</v>
      </c>
      <c r="F69" s="19" t="s">
        <v>122</v>
      </c>
      <c r="G69" s="19" t="str">
        <f>IF(F69="","",VLOOKUP(F69,[1]списки!$U$2:$V$147,2,))</f>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
      <c r="H69" s="19" t="s">
        <v>123</v>
      </c>
      <c r="I69" s="19" t="str">
        <f>IF(F69="","",VLOOKUP(Q69,[1]списки!$O$2:$P$8,2))</f>
        <v xml:space="preserve">Возможный риск, необходимо уделить внимание </v>
      </c>
      <c r="J69" s="19" t="s">
        <v>124</v>
      </c>
      <c r="K69" s="20">
        <v>1</v>
      </c>
      <c r="L69" s="21">
        <v>0.5</v>
      </c>
      <c r="M69" s="20">
        <v>6</v>
      </c>
      <c r="N69" s="21">
        <v>6</v>
      </c>
      <c r="O69" s="20">
        <v>7</v>
      </c>
      <c r="P69" s="21">
        <v>7</v>
      </c>
      <c r="Q69" s="22">
        <v>42</v>
      </c>
      <c r="R69" s="23">
        <v>21</v>
      </c>
    </row>
    <row r="70" spans="1:18" ht="252" x14ac:dyDescent="0.25">
      <c r="A70" s="16">
        <v>64</v>
      </c>
      <c r="B70" s="17" t="s">
        <v>1801</v>
      </c>
      <c r="C70" s="18" t="s">
        <v>1802</v>
      </c>
      <c r="E70" s="19" t="s">
        <v>211</v>
      </c>
      <c r="F70" s="19" t="s">
        <v>212</v>
      </c>
      <c r="G70" s="19" t="str">
        <f>IF(F70="","",VLOOKUP(F70,[1]списки!$U$2:$V$147,2,))</f>
        <v>Опасность воздействия на кожные покровы смазочных масел;</v>
      </c>
      <c r="H70" s="19" t="s">
        <v>213</v>
      </c>
      <c r="I70" s="19" t="str">
        <f>IF(F70="","",VLOOKUP(Q70,[1]списки!$O$2:$P$8,2))</f>
        <v>Небольшой риск, меры не требуются</v>
      </c>
      <c r="J70" s="19" t="s">
        <v>184</v>
      </c>
      <c r="K70" s="20">
        <v>0.5</v>
      </c>
      <c r="L70" s="21">
        <v>0.5</v>
      </c>
      <c r="M70" s="20">
        <v>6</v>
      </c>
      <c r="N70" s="21">
        <v>6</v>
      </c>
      <c r="O70" s="20">
        <v>3</v>
      </c>
      <c r="P70" s="21">
        <v>3</v>
      </c>
      <c r="Q70" s="22">
        <v>9</v>
      </c>
      <c r="R70" s="23">
        <v>9</v>
      </c>
    </row>
    <row r="71" spans="1:18" ht="105" x14ac:dyDescent="0.25">
      <c r="A71" s="16">
        <v>65</v>
      </c>
      <c r="B71" s="17" t="s">
        <v>1801</v>
      </c>
      <c r="C71" s="18" t="s">
        <v>1802</v>
      </c>
      <c r="E71" s="19" t="s">
        <v>200</v>
      </c>
      <c r="F71" s="19" t="s">
        <v>201</v>
      </c>
      <c r="G71" s="19" t="str">
        <f>IF(F71="","",VLOOKUP(F71,[1]списки!$U$2:$V$147,2,))</f>
        <v>Опасность воздействия пыли на глаза;</v>
      </c>
      <c r="H71" s="19" t="s">
        <v>202</v>
      </c>
      <c r="I71" s="19" t="str">
        <f>IF(F71="","",VLOOKUP(Q71,[1]списки!$O$2:$P$8,2))</f>
        <v>Серьезный риск, требуются меры по снижению степени риска в установленные сроки</v>
      </c>
      <c r="J71" s="19" t="s">
        <v>203</v>
      </c>
      <c r="K71" s="20">
        <v>3</v>
      </c>
      <c r="L71" s="21">
        <v>0.5</v>
      </c>
      <c r="M71" s="20">
        <v>6</v>
      </c>
      <c r="N71" s="21">
        <v>6</v>
      </c>
      <c r="O71" s="20">
        <v>7</v>
      </c>
      <c r="P71" s="21">
        <v>3</v>
      </c>
      <c r="Q71" s="22">
        <v>126</v>
      </c>
      <c r="R71" s="23">
        <v>9</v>
      </c>
    </row>
    <row r="72" spans="1:18" ht="126" x14ac:dyDescent="0.25">
      <c r="A72" s="16">
        <v>66</v>
      </c>
      <c r="B72" s="17" t="s">
        <v>1801</v>
      </c>
      <c r="C72" s="18" t="s">
        <v>1802</v>
      </c>
      <c r="E72" s="19" t="s">
        <v>216</v>
      </c>
      <c r="F72" s="19" t="s">
        <v>217</v>
      </c>
      <c r="G72" s="19" t="str">
        <f>IF(F72="","",VLOOKUP(F72,[1]списки!$U$2:$V$147,2,))</f>
        <v>Опасность повреждения органов дыхания частицами пыли;</v>
      </c>
      <c r="H72" s="19" t="s">
        <v>218</v>
      </c>
      <c r="I72" s="19" t="str">
        <f>IF(F72="","",VLOOKUP(Q72,[1]списки!$O$2:$P$8,2))</f>
        <v xml:space="preserve">Возможный риск, необходимо уделить внимание </v>
      </c>
      <c r="J72" s="19" t="s">
        <v>219</v>
      </c>
      <c r="K72" s="20">
        <v>1</v>
      </c>
      <c r="L72" s="21">
        <v>0.5</v>
      </c>
      <c r="M72" s="20">
        <v>6</v>
      </c>
      <c r="N72" s="21">
        <v>6</v>
      </c>
      <c r="O72" s="20">
        <v>7</v>
      </c>
      <c r="P72" s="21">
        <v>7</v>
      </c>
      <c r="Q72" s="22">
        <v>42</v>
      </c>
      <c r="R72" s="23">
        <v>21</v>
      </c>
    </row>
    <row r="73" spans="1:18" ht="63" x14ac:dyDescent="0.25">
      <c r="A73" s="16">
        <v>67</v>
      </c>
      <c r="B73" s="17" t="s">
        <v>1801</v>
      </c>
      <c r="C73" s="18" t="s">
        <v>1802</v>
      </c>
      <c r="E73" s="19" t="s">
        <v>200</v>
      </c>
      <c r="F73" s="19" t="s">
        <v>222</v>
      </c>
      <c r="G73" s="19" t="str">
        <f>IF(F73="","",VLOOKUP(F73,[1]списки!$U$2:$V$147,2,))</f>
        <v>Опасность воздействия пыли на кожу;</v>
      </c>
      <c r="H73" s="19" t="s">
        <v>223</v>
      </c>
      <c r="I73" s="19" t="str">
        <f>IF(F73="","",VLOOKUP(Q73,[1]списки!$O$2:$P$8,2))</f>
        <v xml:space="preserve">Возможный риск, необходимо уделить внимание </v>
      </c>
      <c r="J73" s="19" t="s">
        <v>224</v>
      </c>
      <c r="K73" s="20">
        <v>0.5</v>
      </c>
      <c r="L73" s="21">
        <v>0.2</v>
      </c>
      <c r="M73" s="20">
        <v>6</v>
      </c>
      <c r="N73" s="21">
        <v>6</v>
      </c>
      <c r="O73" s="20">
        <v>7</v>
      </c>
      <c r="P73" s="21">
        <v>7</v>
      </c>
      <c r="Q73" s="22">
        <v>21</v>
      </c>
      <c r="R73" s="23">
        <v>8.4000000000000021</v>
      </c>
    </row>
    <row r="74" spans="1:18" ht="105" x14ac:dyDescent="0.25">
      <c r="A74" s="16">
        <v>68</v>
      </c>
      <c r="B74" s="17" t="s">
        <v>1801</v>
      </c>
      <c r="C74" s="18" t="s">
        <v>1802</v>
      </c>
      <c r="E74" s="19" t="s">
        <v>103</v>
      </c>
      <c r="F74" s="19" t="s">
        <v>246</v>
      </c>
      <c r="G74" s="19" t="str">
        <f>IF(F74="","",VLOOKUP(F74,[1]списки!$U$2:$V$147,2,))</f>
        <v>Опасность, связанная с перемещением груза вручную;</v>
      </c>
      <c r="H74" s="19" t="s">
        <v>247</v>
      </c>
      <c r="I74" s="19" t="str">
        <f>IF(F74="","",VLOOKUP(Q74,[1]списки!$O$2:$P$8,2))</f>
        <v xml:space="preserve">Возможный риск, необходимо уделить внимание </v>
      </c>
      <c r="J74" s="19" t="s">
        <v>248</v>
      </c>
      <c r="K74" s="20">
        <v>1</v>
      </c>
      <c r="L74" s="21">
        <v>0.5</v>
      </c>
      <c r="M74" s="20">
        <v>6</v>
      </c>
      <c r="N74" s="21">
        <v>6</v>
      </c>
      <c r="O74" s="20">
        <v>7</v>
      </c>
      <c r="P74" s="21">
        <v>3</v>
      </c>
      <c r="Q74" s="22">
        <v>42</v>
      </c>
      <c r="R74" s="23">
        <v>9</v>
      </c>
    </row>
    <row r="75" spans="1:18" ht="105" x14ac:dyDescent="0.25">
      <c r="A75" s="16">
        <v>69</v>
      </c>
      <c r="B75" s="17" t="s">
        <v>1801</v>
      </c>
      <c r="C75" s="18" t="s">
        <v>1802</v>
      </c>
      <c r="E75" s="19" t="s">
        <v>255</v>
      </c>
      <c r="F75" s="19" t="s">
        <v>256</v>
      </c>
      <c r="G75" s="19" t="str">
        <f>IF(F75="","",VLOOKUP(F75,[1]списки!$U$2:$V$147,2,))</f>
        <v>Опасность, связанная с наклонами корпуса;</v>
      </c>
      <c r="H75" s="19" t="s">
        <v>257</v>
      </c>
      <c r="I75" s="19" t="str">
        <f>IF(F75="","",VLOOKUP(Q75,[1]списки!$O$2:$P$8,2))</f>
        <v xml:space="preserve">Возможный риск, необходимо уделить внимание </v>
      </c>
      <c r="J75" s="19" t="s">
        <v>258</v>
      </c>
      <c r="K75" s="20">
        <v>1</v>
      </c>
      <c r="L75" s="21">
        <v>0.5</v>
      </c>
      <c r="M75" s="20">
        <v>6</v>
      </c>
      <c r="N75" s="21">
        <v>6</v>
      </c>
      <c r="O75" s="20">
        <v>7</v>
      </c>
      <c r="P75" s="21">
        <v>3</v>
      </c>
      <c r="Q75" s="22">
        <v>42</v>
      </c>
      <c r="R75" s="23">
        <v>9</v>
      </c>
    </row>
    <row r="76" spans="1:18" ht="105" x14ac:dyDescent="0.25">
      <c r="A76" s="16">
        <v>70</v>
      </c>
      <c r="B76" s="17" t="s">
        <v>1801</v>
      </c>
      <c r="C76" s="18" t="s">
        <v>1802</v>
      </c>
      <c r="E76" s="19" t="s">
        <v>261</v>
      </c>
      <c r="F76" s="19" t="s">
        <v>506</v>
      </c>
      <c r="G76" s="19" t="str">
        <f>IF(F76="","",VLOOKUP(F76,[1]списки!$U$2:$V$147,2,))</f>
        <v>Опасность вредных для здоровья поз, связанных с чрезмерным напряжением тела;</v>
      </c>
      <c r="H76" s="19" t="s">
        <v>507</v>
      </c>
      <c r="I76" s="19" t="str">
        <f>IF(F76="","",VLOOKUP(Q76,[1]списки!$O$2:$P$8,2))</f>
        <v xml:space="preserve">Возможный риск, необходимо уделить внимание </v>
      </c>
      <c r="J76" s="19" t="s">
        <v>264</v>
      </c>
      <c r="K76" s="20">
        <v>1</v>
      </c>
      <c r="L76" s="21">
        <v>0.5</v>
      </c>
      <c r="M76" s="20">
        <v>6</v>
      </c>
      <c r="N76" s="21">
        <v>6</v>
      </c>
      <c r="O76" s="20">
        <v>7</v>
      </c>
      <c r="P76" s="21">
        <v>7</v>
      </c>
      <c r="Q76" s="22">
        <v>42</v>
      </c>
      <c r="R76" s="23">
        <v>21</v>
      </c>
    </row>
    <row r="77" spans="1:18" ht="63" x14ac:dyDescent="0.25">
      <c r="A77" s="16">
        <v>71</v>
      </c>
      <c r="B77" s="17" t="s">
        <v>1801</v>
      </c>
      <c r="C77" s="18" t="s">
        <v>1802</v>
      </c>
      <c r="E77" s="19" t="s">
        <v>273</v>
      </c>
      <c r="F77" s="19" t="s">
        <v>274</v>
      </c>
      <c r="G77" s="19" t="str">
        <f>IF(F77="","",VLOOKUP(F77,[1]списки!$U$2:$V$147,2,))</f>
        <v>Опасность перенапряжения зрительного анализатора;</v>
      </c>
      <c r="H77" s="19" t="s">
        <v>275</v>
      </c>
      <c r="I77" s="19" t="str">
        <f>IF(F77="","",VLOOKUP(Q77,[1]списки!$O$2:$P$8,2))</f>
        <v>Небольшой риск, меры не требуются</v>
      </c>
      <c r="J77" s="19" t="s">
        <v>243</v>
      </c>
      <c r="K77" s="20">
        <v>0.5</v>
      </c>
      <c r="L77" s="21">
        <v>0.5</v>
      </c>
      <c r="M77" s="20">
        <v>6</v>
      </c>
      <c r="N77" s="21">
        <v>6</v>
      </c>
      <c r="O77" s="20">
        <v>3</v>
      </c>
      <c r="P77" s="21">
        <v>3</v>
      </c>
      <c r="Q77" s="22">
        <v>9</v>
      </c>
      <c r="R77" s="23">
        <v>9</v>
      </c>
    </row>
    <row r="78" spans="1:18" ht="147" x14ac:dyDescent="0.25">
      <c r="A78" s="16">
        <v>72</v>
      </c>
      <c r="B78" s="17" t="s">
        <v>1801</v>
      </c>
      <c r="C78" s="18" t="s">
        <v>1802</v>
      </c>
      <c r="E78" s="19" t="s">
        <v>267</v>
      </c>
      <c r="F78" s="19" t="s">
        <v>268</v>
      </c>
      <c r="G78" s="19" t="str">
        <f>IF(F78="","",VLOOKUP(F78,[1]списки!$U$2:$V$147,2,))</f>
        <v>Опасность повреждения мембранной перепонки уха, связанная с воздействием шума высокой интенсивности;</v>
      </c>
      <c r="H78" s="19" t="s">
        <v>269</v>
      </c>
      <c r="I78" s="19" t="str">
        <f>IF(F78="","",VLOOKUP(Q78,[1]списки!$O$2:$P$8,2))</f>
        <v xml:space="preserve">Возможный риск, необходимо уделить внимание </v>
      </c>
      <c r="J78" s="19" t="s">
        <v>270</v>
      </c>
      <c r="K78" s="20">
        <v>1</v>
      </c>
      <c r="L78" s="21">
        <v>0.5</v>
      </c>
      <c r="M78" s="20">
        <v>6</v>
      </c>
      <c r="N78" s="21">
        <v>6</v>
      </c>
      <c r="O78" s="20">
        <v>7</v>
      </c>
      <c r="P78" s="21">
        <v>7</v>
      </c>
      <c r="Q78" s="22">
        <v>42</v>
      </c>
      <c r="R78" s="23">
        <v>21</v>
      </c>
    </row>
    <row r="79" spans="1:18" ht="273" x14ac:dyDescent="0.25">
      <c r="A79" s="16">
        <v>73</v>
      </c>
      <c r="B79" s="17" t="s">
        <v>1801</v>
      </c>
      <c r="C79" s="18" t="s">
        <v>1802</v>
      </c>
      <c r="E79" s="19" t="s">
        <v>278</v>
      </c>
      <c r="F79" s="19" t="s">
        <v>279</v>
      </c>
      <c r="G79" s="19" t="str">
        <f>IF(F79="","",VLOOKUP(F79,[1]списки!$U$2:$V$147,2,))</f>
        <v>Опасность, связанная с возможностью не услышать звуковой сигнал об опасности;</v>
      </c>
      <c r="H79" s="19" t="s">
        <v>280</v>
      </c>
      <c r="I79" s="19" t="str">
        <f>IF(F79="","",VLOOKUP(Q79,[1]списки!$O$2:$P$8,2))</f>
        <v>Небольшой риск, меры не требуются</v>
      </c>
      <c r="J79" s="19" t="s">
        <v>243</v>
      </c>
      <c r="K79" s="20">
        <v>0.5</v>
      </c>
      <c r="L79" s="21">
        <v>0.52</v>
      </c>
      <c r="M79" s="20">
        <v>6</v>
      </c>
      <c r="N79" s="21">
        <v>6</v>
      </c>
      <c r="O79" s="20">
        <v>3</v>
      </c>
      <c r="P79" s="21">
        <v>3</v>
      </c>
      <c r="Q79" s="22">
        <v>9</v>
      </c>
      <c r="R79" s="23">
        <v>9.36</v>
      </c>
    </row>
    <row r="80" spans="1:18" ht="126" x14ac:dyDescent="0.25">
      <c r="A80" s="16">
        <v>74</v>
      </c>
      <c r="B80" s="17" t="s">
        <v>1801</v>
      </c>
      <c r="C80" s="18" t="s">
        <v>1802</v>
      </c>
      <c r="E80" s="19" t="s">
        <v>283</v>
      </c>
      <c r="F80" s="19" t="s">
        <v>284</v>
      </c>
      <c r="G80" s="19" t="str">
        <f>IF(F80="","",VLOOKUP(F80,[1]списки!$U$2:$V$147,2,))</f>
        <v>Опасность от воздействия локальной вибрации при использовании ручных механизмов;</v>
      </c>
      <c r="H80" s="19" t="s">
        <v>285</v>
      </c>
      <c r="I80" s="19" t="str">
        <f>IF(F80="","",VLOOKUP(Q80,[1]списки!$O$2:$P$8,2))</f>
        <v xml:space="preserve">Возможный риск, необходимо уделить внимание </v>
      </c>
      <c r="J80" s="19" t="s">
        <v>286</v>
      </c>
      <c r="K80" s="20">
        <v>1</v>
      </c>
      <c r="L80" s="21">
        <v>0.5</v>
      </c>
      <c r="M80" s="20">
        <v>6</v>
      </c>
      <c r="N80" s="21">
        <v>6</v>
      </c>
      <c r="O80" s="20">
        <v>7</v>
      </c>
      <c r="P80" s="21">
        <v>7</v>
      </c>
      <c r="Q80" s="22">
        <v>42</v>
      </c>
      <c r="R80" s="23">
        <v>21</v>
      </c>
    </row>
    <row r="81" spans="1:18" ht="63" x14ac:dyDescent="0.25">
      <c r="A81" s="16">
        <v>75</v>
      </c>
      <c r="B81" s="17" t="s">
        <v>1801</v>
      </c>
      <c r="C81" s="18" t="s">
        <v>1802</v>
      </c>
      <c r="E81" s="19" t="s">
        <v>287</v>
      </c>
      <c r="F81" s="19" t="s">
        <v>288</v>
      </c>
      <c r="G81" s="19" t="str">
        <f>IF(F81="","",VLOOKUP(F81,[1]списки!$U$2:$V$147,2,))</f>
        <v>Опасность недостаточной освещенности в рабочей зоне;</v>
      </c>
      <c r="H81" s="19" t="s">
        <v>289</v>
      </c>
      <c r="I81" s="19" t="str">
        <f>IF(F81="","",VLOOKUP(Q81,[1]списки!$O$2:$P$8,2))</f>
        <v xml:space="preserve">Возможный риск, необходимо уделить внимание </v>
      </c>
      <c r="J81" s="19" t="s">
        <v>290</v>
      </c>
      <c r="K81" s="20">
        <v>0.5</v>
      </c>
      <c r="L81" s="21">
        <v>0.2</v>
      </c>
      <c r="M81" s="20">
        <v>6</v>
      </c>
      <c r="N81" s="21">
        <v>6</v>
      </c>
      <c r="O81" s="20">
        <v>7</v>
      </c>
      <c r="P81" s="21">
        <v>7</v>
      </c>
      <c r="Q81" s="22">
        <v>21</v>
      </c>
      <c r="R81" s="23">
        <v>8.4000000000000021</v>
      </c>
    </row>
    <row r="82" spans="1:18" ht="42" x14ac:dyDescent="0.25">
      <c r="A82" s="16">
        <v>76</v>
      </c>
      <c r="B82" s="17" t="s">
        <v>1801</v>
      </c>
      <c r="C82" s="18" t="s">
        <v>1802</v>
      </c>
      <c r="E82" s="19" t="s">
        <v>297</v>
      </c>
      <c r="F82" s="19" t="s">
        <v>298</v>
      </c>
      <c r="G82" s="19" t="str">
        <f>IF(F82="","",VLOOKUP(F82,[1]списки!$U$2:$V$147,2,))</f>
        <v>Опасность пониженной контрастности;</v>
      </c>
      <c r="H82" s="19" t="s">
        <v>299</v>
      </c>
      <c r="I82" s="19" t="str">
        <f>IF(F82="","",VLOOKUP(Q82,[1]списки!$O$2:$P$8,2))</f>
        <v>Небольшой риск, меры не требуются</v>
      </c>
      <c r="J82" s="19" t="s">
        <v>243</v>
      </c>
      <c r="K82" s="20">
        <v>0.2</v>
      </c>
      <c r="L82" s="21">
        <v>0.2</v>
      </c>
      <c r="M82" s="20">
        <v>6</v>
      </c>
      <c r="N82" s="21">
        <v>6</v>
      </c>
      <c r="O82" s="20">
        <v>7</v>
      </c>
      <c r="P82" s="21">
        <v>7</v>
      </c>
      <c r="Q82" s="22">
        <v>8.4000000000000021</v>
      </c>
      <c r="R82" s="23">
        <v>8.4000000000000021</v>
      </c>
    </row>
    <row r="83" spans="1:18" ht="147" x14ac:dyDescent="0.25">
      <c r="A83" s="16">
        <v>77</v>
      </c>
      <c r="B83" s="17" t="s">
        <v>1801</v>
      </c>
      <c r="C83" s="18" t="s">
        <v>1802</v>
      </c>
      <c r="E83" s="19" t="s">
        <v>391</v>
      </c>
      <c r="F83" s="19" t="s">
        <v>392</v>
      </c>
      <c r="G83" s="19" t="str">
        <f>IF(F83="","",VLOOKUP(F83,[1]списки!$U$2:$V$147,2,))</f>
        <v xml:space="preserve"> Опасность, связанная с несоответствием средств индивидуальной защиты анатомическим особенностям человека;</v>
      </c>
      <c r="H83" s="19" t="s">
        <v>393</v>
      </c>
      <c r="I83" s="19" t="str">
        <f>IF(F83="","",VLOOKUP(Q83,[1]списки!$O$2:$P$8,2))</f>
        <v xml:space="preserve">Возможный риск, необходимо уделить внимание </v>
      </c>
      <c r="J83" s="19" t="s">
        <v>394</v>
      </c>
      <c r="K83" s="20">
        <v>1</v>
      </c>
      <c r="L83" s="21">
        <v>0.2</v>
      </c>
      <c r="M83" s="20">
        <v>6</v>
      </c>
      <c r="N83" s="21">
        <v>6</v>
      </c>
      <c r="O83" s="20">
        <v>7</v>
      </c>
      <c r="P83" s="21">
        <v>7</v>
      </c>
      <c r="Q83" s="22">
        <v>42</v>
      </c>
      <c r="R83" s="23">
        <v>8.4000000000000021</v>
      </c>
    </row>
    <row r="84" spans="1:18" ht="126" x14ac:dyDescent="0.25">
      <c r="A84" s="16">
        <v>78</v>
      </c>
      <c r="B84" s="17" t="s">
        <v>1801</v>
      </c>
      <c r="C84" s="18" t="s">
        <v>1802</v>
      </c>
      <c r="E84" s="19" t="s">
        <v>887</v>
      </c>
      <c r="F84" s="19" t="s">
        <v>888</v>
      </c>
      <c r="G84" s="19" t="str">
        <f>IF(F84="","",VLOOKUP(F84,[1]списки!$U$2:$V$147,2,))</f>
        <v xml:space="preserve"> Опасность, связанная со скованностью, вызванной применением средств индивидуальной защиты;</v>
      </c>
      <c r="H84" s="19" t="s">
        <v>890</v>
      </c>
      <c r="I84" s="19" t="str">
        <f>IF(F84="","",VLOOKUP(Q84,[1]списки!$O$2:$P$8,2))</f>
        <v>Небольшой риск, меры не требуются</v>
      </c>
      <c r="J84" s="19" t="s">
        <v>243</v>
      </c>
      <c r="K84" s="20">
        <v>0.5</v>
      </c>
      <c r="L84" s="21">
        <v>0.5</v>
      </c>
      <c r="M84" s="20">
        <v>6</v>
      </c>
      <c r="N84" s="21">
        <v>6</v>
      </c>
      <c r="O84" s="20">
        <v>3</v>
      </c>
      <c r="P84" s="21">
        <v>3</v>
      </c>
      <c r="Q84" s="22">
        <v>9</v>
      </c>
      <c r="R84" s="23">
        <v>9</v>
      </c>
    </row>
    <row r="85" spans="1:18" x14ac:dyDescent="0.25">
      <c r="B85" s="17"/>
      <c r="G85" s="19" t="str">
        <f>IF(F85="","",VLOOKUP(F85,[1]списки!$U$2:$V$147,2,))</f>
        <v/>
      </c>
      <c r="I85" s="19" t="str">
        <f>IF(F85="","",VLOOKUP(Q85,[1]списки!$O$2:$P$8,2))</f>
        <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7 Q9:R10 Q13:R13 Q16:R1048576">
    <cfRule type="expression" dxfId="799" priority="21">
      <formula>IF(ROW(Q1)&gt;6,Q1&gt;400)</formula>
    </cfRule>
    <cfRule type="expression" dxfId="798" priority="22">
      <formula>IF(ROW(Q1)&gt;6,Q1&gt;200)</formula>
    </cfRule>
    <cfRule type="expression" dxfId="797" priority="23">
      <formula>IF(ROW(Q1)&gt;6,Q1&gt;70)</formula>
    </cfRule>
    <cfRule type="expression" dxfId="796" priority="24">
      <formula>IF(ROW(Q1)&gt;6,Q1&gt;20)</formula>
    </cfRule>
  </conditionalFormatting>
  <conditionalFormatting sqref="Q8:R8">
    <cfRule type="expression" dxfId="795" priority="17">
      <formula>IF(ROW(Q8)&gt;6,Q8&gt;400)</formula>
    </cfRule>
    <cfRule type="expression" dxfId="794" priority="18">
      <formula>IF(ROW(Q8)&gt;6,Q8&gt;200)</formula>
    </cfRule>
    <cfRule type="expression" dxfId="793" priority="19">
      <formula>IF(ROW(Q8)&gt;6,Q8&gt;70)</formula>
    </cfRule>
    <cfRule type="expression" dxfId="792" priority="20">
      <formula>IF(ROW(Q8)&gt;6,Q8&gt;20)</formula>
    </cfRule>
  </conditionalFormatting>
  <conditionalFormatting sqref="Q11:R11">
    <cfRule type="expression" dxfId="791" priority="13">
      <formula>IF(ROW(Q11)&gt;6,Q11&gt;400)</formula>
    </cfRule>
    <cfRule type="expression" dxfId="790" priority="14">
      <formula>IF(ROW(Q11)&gt;6,Q11&gt;200)</formula>
    </cfRule>
    <cfRule type="expression" dxfId="789" priority="15">
      <formula>IF(ROW(Q11)&gt;6,Q11&gt;70)</formula>
    </cfRule>
    <cfRule type="expression" dxfId="788" priority="16">
      <formula>IF(ROW(Q11)&gt;6,Q11&gt;20)</formula>
    </cfRule>
  </conditionalFormatting>
  <conditionalFormatting sqref="Q12:R12">
    <cfRule type="expression" dxfId="787" priority="9">
      <formula>IF(ROW(Q12)&gt;6,Q12&gt;400)</formula>
    </cfRule>
    <cfRule type="expression" dxfId="786" priority="10">
      <formula>IF(ROW(Q12)&gt;6,Q12&gt;200)</formula>
    </cfRule>
    <cfRule type="expression" dxfId="785" priority="11">
      <formula>IF(ROW(Q12)&gt;6,Q12&gt;70)</formula>
    </cfRule>
    <cfRule type="expression" dxfId="784" priority="12">
      <formula>IF(ROW(Q12)&gt;6,Q12&gt;20)</formula>
    </cfRule>
  </conditionalFormatting>
  <conditionalFormatting sqref="Q14:R14">
    <cfRule type="expression" dxfId="783" priority="5">
      <formula>IF(ROW(Q14)&gt;6,Q14&gt;400)</formula>
    </cfRule>
    <cfRule type="expression" dxfId="782" priority="6">
      <formula>IF(ROW(Q14)&gt;6,Q14&gt;200)</formula>
    </cfRule>
    <cfRule type="expression" dxfId="781" priority="7">
      <formula>IF(ROW(Q14)&gt;6,Q14&gt;70)</formula>
    </cfRule>
    <cfRule type="expression" dxfId="780" priority="8">
      <formula>IF(ROW(Q14)&gt;6,Q14&gt;20)</formula>
    </cfRule>
  </conditionalFormatting>
  <conditionalFormatting sqref="Q15:R15">
    <cfRule type="expression" dxfId="779" priority="1">
      <formula>IF(ROW(Q15)&gt;6,Q15&gt;400)</formula>
    </cfRule>
    <cfRule type="expression" dxfId="778" priority="2">
      <formula>IF(ROW(Q15)&gt;6,Q15&gt;200)</formula>
    </cfRule>
    <cfRule type="expression" dxfId="777" priority="3">
      <formula>IF(ROW(Q15)&gt;6,Q15&gt;70)</formula>
    </cfRule>
    <cfRule type="expression" dxfId="776" priority="4">
      <formula>IF(ROW(Q15)&gt;6,Q15&gt;20)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 bottom="0.3543307086614173" header="0.31496062992125984" footer="0.31496062992125984"/>
  <pageSetup paperSize="9" scale="37" fitToHeight="0" orientation="landscape" r:id="rId1"/>
  <colBreaks count="1" manualBreakCount="1">
    <brk id="18"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8"/>
  <sheetViews>
    <sheetView view="pageBreakPreview" topLeftCell="A28" zoomScale="60" zoomScaleNormal="80" workbookViewId="0">
      <selection activeCell="B29" sqref="B29"/>
    </sheetView>
  </sheetViews>
  <sheetFormatPr defaultColWidth="9.140625" defaultRowHeight="21" x14ac:dyDescent="0.25"/>
  <cols>
    <col min="1" max="1" width="7.42578125" style="16" customWidth="1"/>
    <col min="2" max="2" width="128.28515625" style="18" customWidth="1"/>
    <col min="3" max="3" width="77.5703125" style="18" hidden="1" customWidth="1"/>
    <col min="4" max="4" width="12.7109375" style="18" hidden="1" customWidth="1"/>
    <col min="5" max="5" width="25.5703125" style="19" customWidth="1"/>
    <col min="6" max="6" width="11.5703125" style="19" customWidth="1"/>
    <col min="7" max="7" width="39.85546875" style="19" customWidth="1"/>
    <col min="8" max="8" width="33.28515625" style="19" customWidth="1"/>
    <col min="9" max="9" width="32.140625" style="19" customWidth="1"/>
    <col min="10" max="10" width="51.8554687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16">
        <v>1</v>
      </c>
      <c r="B7" s="17" t="s">
        <v>1803</v>
      </c>
      <c r="C7" s="18" t="s">
        <v>1804</v>
      </c>
      <c r="D7" s="28"/>
      <c r="E7" s="19" t="s">
        <v>19</v>
      </c>
      <c r="F7" s="19" t="s">
        <v>20</v>
      </c>
      <c r="G7" s="19" t="s">
        <v>594</v>
      </c>
      <c r="H7" s="19" t="s">
        <v>21</v>
      </c>
      <c r="I7" s="19" t="s">
        <v>595</v>
      </c>
      <c r="J7" s="19" t="s">
        <v>397</v>
      </c>
      <c r="K7" s="20">
        <v>1</v>
      </c>
      <c r="L7" s="21">
        <v>1</v>
      </c>
      <c r="M7" s="20">
        <v>6</v>
      </c>
      <c r="N7" s="21">
        <v>6</v>
      </c>
      <c r="O7" s="20">
        <v>3</v>
      </c>
      <c r="P7" s="21">
        <v>3</v>
      </c>
      <c r="Q7" s="22">
        <v>18</v>
      </c>
      <c r="R7" s="23">
        <v>18</v>
      </c>
    </row>
    <row r="8" spans="1:20" ht="210" customHeight="1" x14ac:dyDescent="0.25">
      <c r="A8" s="16">
        <v>2</v>
      </c>
      <c r="B8" s="17" t="s">
        <v>1803</v>
      </c>
      <c r="C8" s="18" t="s">
        <v>1804</v>
      </c>
      <c r="D8" s="28"/>
      <c r="E8" s="19" t="s">
        <v>31</v>
      </c>
      <c r="F8" s="19" t="s">
        <v>32</v>
      </c>
      <c r="G8" s="19" t="s">
        <v>647</v>
      </c>
      <c r="H8" s="19" t="s">
        <v>33</v>
      </c>
      <c r="I8" s="19" t="s">
        <v>599</v>
      </c>
      <c r="J8" s="19" t="s">
        <v>34</v>
      </c>
      <c r="K8" s="20">
        <v>3</v>
      </c>
      <c r="L8" s="21">
        <v>1</v>
      </c>
      <c r="M8" s="20">
        <v>6</v>
      </c>
      <c r="N8" s="21">
        <v>6</v>
      </c>
      <c r="O8" s="20">
        <v>3</v>
      </c>
      <c r="P8" s="21">
        <v>3</v>
      </c>
      <c r="Q8" s="22">
        <v>54</v>
      </c>
      <c r="R8" s="23">
        <v>18</v>
      </c>
    </row>
    <row r="9" spans="1:20" ht="210" customHeight="1" x14ac:dyDescent="0.25">
      <c r="A9" s="16">
        <v>3</v>
      </c>
      <c r="B9" s="17" t="s">
        <v>1803</v>
      </c>
      <c r="C9" s="18" t="s">
        <v>1804</v>
      </c>
      <c r="D9" s="28"/>
      <c r="E9" s="19" t="s">
        <v>133</v>
      </c>
      <c r="F9" s="19" t="s">
        <v>134</v>
      </c>
      <c r="G9" s="19" t="s">
        <v>652</v>
      </c>
      <c r="H9" s="19" t="s">
        <v>135</v>
      </c>
      <c r="I9" s="19" t="s">
        <v>599</v>
      </c>
      <c r="J9" s="19" t="s">
        <v>130</v>
      </c>
      <c r="K9" s="20">
        <v>0.5</v>
      </c>
      <c r="L9" s="21">
        <v>0.2</v>
      </c>
      <c r="M9" s="20">
        <v>3</v>
      </c>
      <c r="N9" s="21">
        <v>3</v>
      </c>
      <c r="O9" s="20">
        <v>15</v>
      </c>
      <c r="P9" s="21">
        <v>15</v>
      </c>
      <c r="Q9" s="22">
        <v>22.5</v>
      </c>
      <c r="R9" s="23">
        <v>9.0000000000000018</v>
      </c>
    </row>
    <row r="10" spans="1:20" ht="210" customHeight="1" x14ac:dyDescent="0.25">
      <c r="A10" s="16">
        <v>4</v>
      </c>
      <c r="B10" s="17" t="s">
        <v>1803</v>
      </c>
      <c r="C10" s="18" t="s">
        <v>1804</v>
      </c>
      <c r="D10" s="28"/>
      <c r="E10" s="19" t="s">
        <v>171</v>
      </c>
      <c r="F10" s="19" t="s">
        <v>172</v>
      </c>
      <c r="G10" s="19" t="s">
        <v>653</v>
      </c>
      <c r="H10" s="19" t="s">
        <v>173</v>
      </c>
      <c r="I10" s="19" t="s">
        <v>599</v>
      </c>
      <c r="J10" s="19" t="s">
        <v>654</v>
      </c>
      <c r="K10" s="20">
        <v>3</v>
      </c>
      <c r="L10" s="21">
        <v>0.5</v>
      </c>
      <c r="M10" s="20">
        <v>3</v>
      </c>
      <c r="N10" s="21">
        <v>3</v>
      </c>
      <c r="O10" s="20">
        <v>3</v>
      </c>
      <c r="P10" s="21">
        <v>3</v>
      </c>
      <c r="Q10" s="22">
        <v>27</v>
      </c>
      <c r="R10" s="23">
        <v>4.5</v>
      </c>
    </row>
    <row r="11" spans="1:20" ht="210" customHeight="1" x14ac:dyDescent="0.25">
      <c r="A11" s="16">
        <v>5</v>
      </c>
      <c r="B11" s="17" t="s">
        <v>1803</v>
      </c>
      <c r="C11" s="18" t="s">
        <v>1804</v>
      </c>
      <c r="D11" s="28"/>
      <c r="E11" s="19" t="s">
        <v>1805</v>
      </c>
      <c r="F11" s="19" t="s">
        <v>178</v>
      </c>
      <c r="G11" s="19" t="s">
        <v>656</v>
      </c>
      <c r="H11" s="19" t="s">
        <v>179</v>
      </c>
      <c r="I11" s="19" t="s">
        <v>599</v>
      </c>
      <c r="J11" s="19" t="s">
        <v>180</v>
      </c>
      <c r="K11" s="20">
        <v>3</v>
      </c>
      <c r="L11" s="21">
        <v>1</v>
      </c>
      <c r="M11" s="20">
        <v>3</v>
      </c>
      <c r="N11" s="21">
        <v>3</v>
      </c>
      <c r="O11" s="20">
        <v>3</v>
      </c>
      <c r="P11" s="21">
        <v>3</v>
      </c>
      <c r="Q11" s="22">
        <v>27</v>
      </c>
      <c r="R11" s="23">
        <v>9</v>
      </c>
    </row>
    <row r="12" spans="1:20" ht="210" customHeight="1" x14ac:dyDescent="0.25">
      <c r="A12" s="16">
        <v>6</v>
      </c>
      <c r="B12" s="17" t="s">
        <v>1803</v>
      </c>
      <c r="C12" s="18" t="s">
        <v>1804</v>
      </c>
      <c r="D12" s="28"/>
      <c r="E12" s="19" t="s">
        <v>240</v>
      </c>
      <c r="F12" s="19" t="s">
        <v>241</v>
      </c>
      <c r="G12" s="19" t="s">
        <v>990</v>
      </c>
      <c r="H12" s="19" t="s">
        <v>242</v>
      </c>
      <c r="I12" s="19" t="s">
        <v>595</v>
      </c>
      <c r="J12" s="19" t="s">
        <v>243</v>
      </c>
      <c r="K12" s="20">
        <v>0.5</v>
      </c>
      <c r="L12" s="21">
        <v>0.5</v>
      </c>
      <c r="M12" s="20">
        <v>6</v>
      </c>
      <c r="N12" s="21">
        <v>6</v>
      </c>
      <c r="O12" s="20">
        <v>3</v>
      </c>
      <c r="P12" s="21">
        <v>3</v>
      </c>
      <c r="Q12" s="22">
        <v>9</v>
      </c>
      <c r="R12" s="23">
        <v>9</v>
      </c>
    </row>
    <row r="13" spans="1:20" ht="210" customHeight="1" x14ac:dyDescent="0.25">
      <c r="A13" s="16">
        <v>7</v>
      </c>
      <c r="B13" s="17" t="s">
        <v>1803</v>
      </c>
      <c r="C13" s="18" t="s">
        <v>1804</v>
      </c>
      <c r="D13" s="28"/>
      <c r="E13" s="19" t="s">
        <v>532</v>
      </c>
      <c r="F13" s="19" t="s">
        <v>533</v>
      </c>
      <c r="G13" s="19" t="s">
        <v>657</v>
      </c>
      <c r="H13" s="19" t="s">
        <v>534</v>
      </c>
      <c r="I13" s="19" t="s">
        <v>658</v>
      </c>
      <c r="J13" s="19" t="s">
        <v>535</v>
      </c>
      <c r="K13" s="20">
        <v>3</v>
      </c>
      <c r="L13" s="21">
        <v>0.5</v>
      </c>
      <c r="M13" s="20">
        <v>6</v>
      </c>
      <c r="N13" s="21">
        <v>6</v>
      </c>
      <c r="O13" s="20">
        <v>7</v>
      </c>
      <c r="P13" s="21">
        <v>7</v>
      </c>
      <c r="Q13" s="22">
        <v>126</v>
      </c>
      <c r="R13" s="23">
        <v>21</v>
      </c>
    </row>
    <row r="14" spans="1:20" ht="210" customHeight="1" x14ac:dyDescent="0.25">
      <c r="A14" s="16">
        <v>8</v>
      </c>
      <c r="B14" s="17" t="s">
        <v>1803</v>
      </c>
      <c r="C14" s="18" t="s">
        <v>1804</v>
      </c>
      <c r="D14" s="28"/>
      <c r="E14" s="19" t="s">
        <v>309</v>
      </c>
      <c r="F14" s="19" t="s">
        <v>310</v>
      </c>
      <c r="G14" s="19" t="s">
        <v>659</v>
      </c>
      <c r="H14" s="19" t="s">
        <v>311</v>
      </c>
      <c r="I14" s="19" t="s">
        <v>599</v>
      </c>
      <c r="J14" s="19" t="s">
        <v>312</v>
      </c>
      <c r="K14" s="20">
        <v>1</v>
      </c>
      <c r="L14" s="21">
        <v>0.5</v>
      </c>
      <c r="M14" s="20">
        <v>6</v>
      </c>
      <c r="N14" s="21">
        <v>6</v>
      </c>
      <c r="O14" s="20">
        <v>7</v>
      </c>
      <c r="P14" s="21">
        <v>7</v>
      </c>
      <c r="Q14" s="22">
        <v>42</v>
      </c>
      <c r="R14" s="23">
        <v>21</v>
      </c>
    </row>
    <row r="15" spans="1:20" ht="210" customHeight="1" x14ac:dyDescent="0.25">
      <c r="A15" s="16">
        <v>9</v>
      </c>
      <c r="B15" s="17" t="s">
        <v>1803</v>
      </c>
      <c r="C15" s="18" t="s">
        <v>1804</v>
      </c>
      <c r="D15" s="28"/>
      <c r="E15" s="19" t="s">
        <v>333</v>
      </c>
      <c r="F15" s="19" t="s">
        <v>334</v>
      </c>
      <c r="G15" s="19" t="s">
        <v>660</v>
      </c>
      <c r="H15" s="19" t="s">
        <v>335</v>
      </c>
      <c r="I15" s="19" t="s">
        <v>661</v>
      </c>
      <c r="J15" s="19" t="s">
        <v>336</v>
      </c>
      <c r="K15" s="20">
        <v>3</v>
      </c>
      <c r="L15" s="21">
        <v>0.5</v>
      </c>
      <c r="M15" s="20">
        <v>6</v>
      </c>
      <c r="N15" s="21">
        <v>6</v>
      </c>
      <c r="O15" s="20">
        <v>15</v>
      </c>
      <c r="P15" s="21">
        <v>15</v>
      </c>
      <c r="Q15" s="22">
        <v>270</v>
      </c>
      <c r="R15" s="23">
        <v>45</v>
      </c>
    </row>
    <row r="16" spans="1:20" ht="210" customHeight="1" x14ac:dyDescent="0.25">
      <c r="A16" s="16">
        <v>10</v>
      </c>
      <c r="B16" s="17" t="s">
        <v>1803</v>
      </c>
      <c r="C16" s="18" t="s">
        <v>1804</v>
      </c>
      <c r="D16" s="28"/>
      <c r="E16" s="19" t="s">
        <v>662</v>
      </c>
      <c r="F16" s="19" t="s">
        <v>663</v>
      </c>
      <c r="G16" s="19" t="s">
        <v>664</v>
      </c>
      <c r="H16" s="19" t="s">
        <v>665</v>
      </c>
      <c r="I16" s="19" t="s">
        <v>599</v>
      </c>
      <c r="J16" s="19" t="s">
        <v>666</v>
      </c>
      <c r="K16" s="20">
        <v>0.5</v>
      </c>
      <c r="L16" s="21">
        <v>0.2</v>
      </c>
      <c r="M16" s="20">
        <v>6</v>
      </c>
      <c r="N16" s="21">
        <v>6</v>
      </c>
      <c r="O16" s="20">
        <v>7</v>
      </c>
      <c r="P16" s="21">
        <v>7</v>
      </c>
      <c r="Q16" s="22">
        <v>21</v>
      </c>
      <c r="R16" s="23">
        <v>8.4000000000000021</v>
      </c>
    </row>
    <row r="17" spans="1:18" ht="210" customHeight="1" x14ac:dyDescent="0.25">
      <c r="A17" s="16">
        <v>11</v>
      </c>
      <c r="B17" s="17" t="s">
        <v>1803</v>
      </c>
      <c r="C17" s="18" t="s">
        <v>1804</v>
      </c>
      <c r="D17" s="28"/>
      <c r="E17" s="19" t="s">
        <v>346</v>
      </c>
      <c r="F17" s="19" t="s">
        <v>347</v>
      </c>
      <c r="G17" s="19" t="s">
        <v>667</v>
      </c>
      <c r="H17" s="19" t="s">
        <v>348</v>
      </c>
      <c r="I17" s="19" t="s">
        <v>658</v>
      </c>
      <c r="J17" s="19" t="s">
        <v>349</v>
      </c>
      <c r="K17" s="20">
        <v>0.5</v>
      </c>
      <c r="L17" s="21">
        <v>0.1</v>
      </c>
      <c r="M17" s="20">
        <v>6</v>
      </c>
      <c r="N17" s="21">
        <v>6</v>
      </c>
      <c r="O17" s="20">
        <v>40</v>
      </c>
      <c r="P17" s="21">
        <v>40</v>
      </c>
      <c r="Q17" s="22">
        <v>120</v>
      </c>
      <c r="R17" s="23">
        <v>24.000000000000004</v>
      </c>
    </row>
    <row r="18" spans="1:18" ht="210" customHeight="1" x14ac:dyDescent="0.25">
      <c r="A18" s="16">
        <v>12</v>
      </c>
      <c r="B18" s="17" t="s">
        <v>1803</v>
      </c>
      <c r="C18" s="18" t="s">
        <v>1804</v>
      </c>
      <c r="D18" s="28"/>
      <c r="E18" s="19" t="s">
        <v>352</v>
      </c>
      <c r="F18" s="19" t="s">
        <v>353</v>
      </c>
      <c r="G18" s="19" t="s">
        <v>668</v>
      </c>
      <c r="H18" s="19" t="s">
        <v>354</v>
      </c>
      <c r="I18" s="19" t="s">
        <v>658</v>
      </c>
      <c r="J18" s="19" t="s">
        <v>355</v>
      </c>
      <c r="K18" s="20">
        <v>1</v>
      </c>
      <c r="L18" s="21">
        <v>0.2</v>
      </c>
      <c r="M18" s="20">
        <v>6</v>
      </c>
      <c r="N18" s="21">
        <v>6</v>
      </c>
      <c r="O18" s="20">
        <v>15</v>
      </c>
      <c r="P18" s="21">
        <v>15</v>
      </c>
      <c r="Q18" s="22">
        <v>90</v>
      </c>
      <c r="R18" s="23">
        <v>18.000000000000004</v>
      </c>
    </row>
    <row r="19" spans="1:18" ht="210" customHeight="1" x14ac:dyDescent="0.25">
      <c r="A19" s="16">
        <v>13</v>
      </c>
      <c r="B19" s="17" t="s">
        <v>1803</v>
      </c>
      <c r="C19" s="18" t="s">
        <v>1804</v>
      </c>
      <c r="D19" s="28"/>
      <c r="E19" s="19" t="s">
        <v>352</v>
      </c>
      <c r="F19" s="19" t="s">
        <v>358</v>
      </c>
      <c r="G19" s="19" t="s">
        <v>669</v>
      </c>
      <c r="H19" s="19" t="s">
        <v>359</v>
      </c>
      <c r="I19" s="19" t="s">
        <v>599</v>
      </c>
      <c r="J19" s="19" t="s">
        <v>360</v>
      </c>
      <c r="K19" s="20">
        <v>0.5</v>
      </c>
      <c r="L19" s="21">
        <v>0.2</v>
      </c>
      <c r="M19" s="20">
        <v>6</v>
      </c>
      <c r="N19" s="21">
        <v>6</v>
      </c>
      <c r="O19" s="20">
        <v>15</v>
      </c>
      <c r="P19" s="21">
        <v>15</v>
      </c>
      <c r="Q19" s="22">
        <v>45</v>
      </c>
      <c r="R19" s="23">
        <v>18.000000000000004</v>
      </c>
    </row>
    <row r="20" spans="1:18" ht="210" customHeight="1" x14ac:dyDescent="0.25">
      <c r="A20" s="16">
        <v>14</v>
      </c>
      <c r="B20" s="17" t="s">
        <v>1803</v>
      </c>
      <c r="C20" s="18" t="s">
        <v>1804</v>
      </c>
      <c r="D20" s="28"/>
      <c r="E20" s="19" t="s">
        <v>352</v>
      </c>
      <c r="F20" s="19" t="s">
        <v>569</v>
      </c>
      <c r="G20" s="19" t="s">
        <v>670</v>
      </c>
      <c r="H20" s="19" t="s">
        <v>570</v>
      </c>
      <c r="I20" s="19" t="s">
        <v>658</v>
      </c>
      <c r="J20" s="19" t="s">
        <v>355</v>
      </c>
      <c r="K20" s="20">
        <v>1</v>
      </c>
      <c r="L20" s="21">
        <v>0.2</v>
      </c>
      <c r="M20" s="20">
        <v>6</v>
      </c>
      <c r="N20" s="21">
        <v>6</v>
      </c>
      <c r="O20" s="20">
        <v>15</v>
      </c>
      <c r="P20" s="21">
        <v>15</v>
      </c>
      <c r="Q20" s="22">
        <v>90</v>
      </c>
      <c r="R20" s="23">
        <v>18.000000000000004</v>
      </c>
    </row>
    <row r="21" spans="1:18" ht="210" customHeight="1" x14ac:dyDescent="0.25">
      <c r="A21" s="16">
        <v>15</v>
      </c>
      <c r="B21" s="17" t="s">
        <v>1803</v>
      </c>
      <c r="C21" s="18" t="s">
        <v>1804</v>
      </c>
      <c r="D21" s="28"/>
      <c r="E21" s="19" t="s">
        <v>367</v>
      </c>
      <c r="F21" s="19" t="s">
        <v>368</v>
      </c>
      <c r="G21" s="19" t="s">
        <v>672</v>
      </c>
      <c r="H21" s="19" t="s">
        <v>369</v>
      </c>
      <c r="I21" s="19" t="s">
        <v>658</v>
      </c>
      <c r="J21" s="19" t="s">
        <v>370</v>
      </c>
      <c r="K21" s="20">
        <v>1</v>
      </c>
      <c r="L21" s="21">
        <v>0.2</v>
      </c>
      <c r="M21" s="20">
        <v>6</v>
      </c>
      <c r="N21" s="21">
        <v>6</v>
      </c>
      <c r="O21" s="20">
        <v>15</v>
      </c>
      <c r="P21" s="21">
        <v>15</v>
      </c>
      <c r="Q21" s="22">
        <v>90</v>
      </c>
      <c r="R21" s="23">
        <v>18.000000000000004</v>
      </c>
    </row>
    <row r="22" spans="1:18" ht="210" customHeight="1" x14ac:dyDescent="0.25">
      <c r="A22" s="16">
        <v>16</v>
      </c>
      <c r="B22" s="17" t="s">
        <v>1803</v>
      </c>
      <c r="C22" s="18" t="s">
        <v>1804</v>
      </c>
      <c r="D22" s="28"/>
      <c r="E22" s="19" t="s">
        <v>352</v>
      </c>
      <c r="F22" s="19" t="s">
        <v>575</v>
      </c>
      <c r="G22" s="19" t="s">
        <v>673</v>
      </c>
      <c r="H22" s="19" t="s">
        <v>576</v>
      </c>
      <c r="I22" s="19" t="s">
        <v>658</v>
      </c>
      <c r="J22" s="19" t="s">
        <v>355</v>
      </c>
      <c r="K22" s="20">
        <v>1</v>
      </c>
      <c r="L22" s="21">
        <v>0.2</v>
      </c>
      <c r="M22" s="20">
        <v>6</v>
      </c>
      <c r="N22" s="21">
        <v>6</v>
      </c>
      <c r="O22" s="20">
        <v>15</v>
      </c>
      <c r="P22" s="21">
        <v>15</v>
      </c>
      <c r="Q22" s="22">
        <v>90</v>
      </c>
      <c r="R22" s="23">
        <v>18.000000000000004</v>
      </c>
    </row>
    <row r="23" spans="1:18" ht="210" customHeight="1" x14ac:dyDescent="0.25">
      <c r="A23" s="16">
        <v>17</v>
      </c>
      <c r="B23" s="17" t="s">
        <v>1803</v>
      </c>
      <c r="C23" s="18" t="s">
        <v>1804</v>
      </c>
      <c r="D23" s="28"/>
      <c r="E23" s="19" t="s">
        <v>582</v>
      </c>
      <c r="F23" s="19" t="s">
        <v>583</v>
      </c>
      <c r="G23" s="19" t="s">
        <v>675</v>
      </c>
      <c r="H23" s="19" t="s">
        <v>584</v>
      </c>
      <c r="I23" s="19" t="s">
        <v>595</v>
      </c>
      <c r="J23" s="19" t="s">
        <v>184</v>
      </c>
      <c r="K23" s="20">
        <v>0.2</v>
      </c>
      <c r="L23" s="21">
        <v>0.2</v>
      </c>
      <c r="M23" s="20">
        <v>6</v>
      </c>
      <c r="N23" s="21">
        <v>6</v>
      </c>
      <c r="O23" s="20">
        <v>7</v>
      </c>
      <c r="P23" s="21">
        <v>7</v>
      </c>
      <c r="Q23" s="22">
        <v>8.4000000000000021</v>
      </c>
      <c r="R23" s="23">
        <v>8.4000000000000021</v>
      </c>
    </row>
    <row r="24" spans="1:18" ht="210" customHeight="1" x14ac:dyDescent="0.25">
      <c r="A24" s="16">
        <v>18</v>
      </c>
      <c r="B24" s="17" t="s">
        <v>1803</v>
      </c>
      <c r="C24" s="18" t="s">
        <v>1804</v>
      </c>
      <c r="D24" s="28"/>
      <c r="E24" s="19" t="s">
        <v>585</v>
      </c>
      <c r="F24" s="19" t="s">
        <v>586</v>
      </c>
      <c r="G24" s="19" t="s">
        <v>676</v>
      </c>
      <c r="H24" s="19" t="s">
        <v>587</v>
      </c>
      <c r="I24" s="19" t="s">
        <v>595</v>
      </c>
      <c r="J24" s="19" t="s">
        <v>184</v>
      </c>
      <c r="K24" s="20">
        <v>0.1</v>
      </c>
      <c r="L24" s="21">
        <v>0.1</v>
      </c>
      <c r="M24" s="20">
        <v>6</v>
      </c>
      <c r="N24" s="21">
        <v>6</v>
      </c>
      <c r="O24" s="20">
        <v>15</v>
      </c>
      <c r="P24" s="21">
        <v>15</v>
      </c>
      <c r="Q24" s="22">
        <v>9.0000000000000018</v>
      </c>
      <c r="R24" s="23">
        <v>9.0000000000000018</v>
      </c>
    </row>
    <row r="25" spans="1:18" ht="210" customHeight="1" x14ac:dyDescent="0.25">
      <c r="A25" s="16">
        <v>19</v>
      </c>
      <c r="B25" s="17" t="s">
        <v>1806</v>
      </c>
      <c r="C25" s="18" t="s">
        <v>1807</v>
      </c>
      <c r="D25" s="28"/>
      <c r="E25" s="19" t="s">
        <v>60</v>
      </c>
      <c r="F25" s="19" t="s">
        <v>61</v>
      </c>
      <c r="G25" s="19" t="s">
        <v>621</v>
      </c>
      <c r="H25" s="19" t="s">
        <v>62</v>
      </c>
      <c r="I25" s="19" t="s">
        <v>599</v>
      </c>
      <c r="J25" s="19" t="s">
        <v>51</v>
      </c>
      <c r="K25" s="20">
        <v>0.5</v>
      </c>
      <c r="L25" s="21">
        <v>0.2</v>
      </c>
      <c r="M25" s="20">
        <v>6</v>
      </c>
      <c r="N25" s="21">
        <v>6</v>
      </c>
      <c r="O25" s="20">
        <v>15</v>
      </c>
      <c r="P25" s="21">
        <v>15</v>
      </c>
      <c r="Q25" s="22">
        <v>45</v>
      </c>
      <c r="R25" s="23">
        <v>18.000000000000004</v>
      </c>
    </row>
    <row r="26" spans="1:18" ht="189" x14ac:dyDescent="0.25">
      <c r="A26" s="16">
        <v>20</v>
      </c>
      <c r="B26" s="17" t="s">
        <v>1806</v>
      </c>
      <c r="C26" s="18" t="s">
        <v>1807</v>
      </c>
      <c r="D26" s="28"/>
      <c r="E26" s="19" t="s">
        <v>1808</v>
      </c>
      <c r="F26" s="19" t="s">
        <v>66</v>
      </c>
      <c r="G26" s="19" t="s">
        <v>624</v>
      </c>
      <c r="H26" s="19" t="s">
        <v>67</v>
      </c>
      <c r="I26" s="19" t="s">
        <v>599</v>
      </c>
      <c r="J26" s="19" t="s">
        <v>51</v>
      </c>
      <c r="K26" s="20">
        <v>0.5</v>
      </c>
      <c r="L26" s="21">
        <v>0.2</v>
      </c>
      <c r="M26" s="20">
        <v>6</v>
      </c>
      <c r="N26" s="21">
        <v>6</v>
      </c>
      <c r="O26" s="20">
        <v>15</v>
      </c>
      <c r="P26" s="21">
        <v>15</v>
      </c>
      <c r="Q26" s="22">
        <v>45</v>
      </c>
      <c r="R26" s="23">
        <v>18.000000000000004</v>
      </c>
    </row>
    <row r="27" spans="1:18" ht="210" customHeight="1" x14ac:dyDescent="0.25">
      <c r="A27" s="16">
        <v>21</v>
      </c>
      <c r="B27" s="17" t="s">
        <v>1806</v>
      </c>
      <c r="C27" s="18" t="s">
        <v>1807</v>
      </c>
      <c r="D27" s="28"/>
      <c r="E27" s="19" t="s">
        <v>1808</v>
      </c>
      <c r="F27" s="19" t="s">
        <v>70</v>
      </c>
      <c r="G27" s="19" t="s">
        <v>627</v>
      </c>
      <c r="H27" s="19" t="s">
        <v>71</v>
      </c>
      <c r="I27" s="19" t="s">
        <v>599</v>
      </c>
      <c r="J27" s="19" t="s">
        <v>72</v>
      </c>
      <c r="K27" s="20">
        <v>0.5</v>
      </c>
      <c r="L27" s="21">
        <v>0.2</v>
      </c>
      <c r="M27" s="20">
        <v>6</v>
      </c>
      <c r="N27" s="21">
        <v>6</v>
      </c>
      <c r="O27" s="20">
        <v>15</v>
      </c>
      <c r="P27" s="21">
        <v>15</v>
      </c>
      <c r="Q27" s="22">
        <v>45</v>
      </c>
      <c r="R27" s="23">
        <v>18.000000000000004</v>
      </c>
    </row>
    <row r="28" spans="1:18" ht="210" customHeight="1" x14ac:dyDescent="0.25">
      <c r="A28" s="16">
        <v>22</v>
      </c>
      <c r="B28" s="17" t="s">
        <v>1806</v>
      </c>
      <c r="C28" s="18" t="s">
        <v>1807</v>
      </c>
      <c r="D28" s="28"/>
      <c r="E28" s="19" t="s">
        <v>109</v>
      </c>
      <c r="F28" s="19" t="s">
        <v>110</v>
      </c>
      <c r="G28" s="19" t="s">
        <v>646</v>
      </c>
      <c r="H28" s="19" t="s">
        <v>111</v>
      </c>
      <c r="I28" s="19" t="s">
        <v>599</v>
      </c>
      <c r="J28" s="19" t="s">
        <v>112</v>
      </c>
      <c r="K28" s="20">
        <v>3</v>
      </c>
      <c r="L28" s="21">
        <v>1</v>
      </c>
      <c r="M28" s="20">
        <v>6</v>
      </c>
      <c r="N28" s="21">
        <v>6</v>
      </c>
      <c r="O28" s="20">
        <v>3</v>
      </c>
      <c r="P28" s="21">
        <v>3</v>
      </c>
      <c r="Q28" s="22">
        <v>54</v>
      </c>
      <c r="R28" s="23">
        <v>18</v>
      </c>
    </row>
    <row r="29" spans="1:18" ht="273" x14ac:dyDescent="0.25">
      <c r="A29" s="16">
        <v>23</v>
      </c>
      <c r="B29" s="17" t="s">
        <v>1806</v>
      </c>
      <c r="C29" s="18" t="s">
        <v>1807</v>
      </c>
      <c r="D29" s="28"/>
      <c r="E29" s="19" t="s">
        <v>121</v>
      </c>
      <c r="F29" s="19" t="s">
        <v>122</v>
      </c>
      <c r="G29" s="19" t="s">
        <v>648</v>
      </c>
      <c r="H29" s="19" t="s">
        <v>123</v>
      </c>
      <c r="I29" s="19" t="s">
        <v>599</v>
      </c>
      <c r="J29" s="19" t="s">
        <v>124</v>
      </c>
      <c r="K29" s="20">
        <v>1</v>
      </c>
      <c r="L29" s="21">
        <v>0.5</v>
      </c>
      <c r="M29" s="20">
        <v>6</v>
      </c>
      <c r="N29" s="21">
        <v>6</v>
      </c>
      <c r="O29" s="20">
        <v>7</v>
      </c>
      <c r="P29" s="21">
        <v>7</v>
      </c>
      <c r="Q29" s="22">
        <v>42</v>
      </c>
      <c r="R29" s="23">
        <v>21</v>
      </c>
    </row>
    <row r="30" spans="1:18" ht="210" customHeight="1" x14ac:dyDescent="0.25">
      <c r="A30" s="16">
        <v>24</v>
      </c>
      <c r="B30" s="17" t="s">
        <v>1806</v>
      </c>
      <c r="C30" s="18" t="s">
        <v>1807</v>
      </c>
      <c r="D30" s="28"/>
      <c r="E30" s="19" t="s">
        <v>200</v>
      </c>
      <c r="F30" s="19" t="s">
        <v>201</v>
      </c>
      <c r="G30" s="19" t="s">
        <v>754</v>
      </c>
      <c r="H30" s="19" t="s">
        <v>202</v>
      </c>
      <c r="I30" s="19" t="s">
        <v>658</v>
      </c>
      <c r="J30" s="19" t="s">
        <v>203</v>
      </c>
      <c r="K30" s="20">
        <v>3</v>
      </c>
      <c r="L30" s="21">
        <v>0.5</v>
      </c>
      <c r="M30" s="20">
        <v>6</v>
      </c>
      <c r="N30" s="21">
        <v>6</v>
      </c>
      <c r="O30" s="20">
        <v>7</v>
      </c>
      <c r="P30" s="21">
        <v>3</v>
      </c>
      <c r="Q30" s="22">
        <v>126</v>
      </c>
      <c r="R30" s="23">
        <v>9</v>
      </c>
    </row>
    <row r="31" spans="1:18" ht="210" customHeight="1" x14ac:dyDescent="0.25">
      <c r="A31" s="16">
        <v>25</v>
      </c>
      <c r="B31" s="17" t="s">
        <v>1806</v>
      </c>
      <c r="C31" s="18" t="s">
        <v>1807</v>
      </c>
      <c r="D31" s="28"/>
      <c r="E31" s="19" t="s">
        <v>216</v>
      </c>
      <c r="F31" s="19" t="s">
        <v>217</v>
      </c>
      <c r="G31" s="19" t="s">
        <v>757</v>
      </c>
      <c r="H31" s="19" t="s">
        <v>218</v>
      </c>
      <c r="I31" s="19" t="s">
        <v>599</v>
      </c>
      <c r="J31" s="19" t="s">
        <v>219</v>
      </c>
      <c r="K31" s="20">
        <v>1</v>
      </c>
      <c r="L31" s="21">
        <v>0.5</v>
      </c>
      <c r="M31" s="20">
        <v>6</v>
      </c>
      <c r="N31" s="21">
        <v>6</v>
      </c>
      <c r="O31" s="20">
        <v>7</v>
      </c>
      <c r="P31" s="21">
        <v>7</v>
      </c>
      <c r="Q31" s="22">
        <v>42</v>
      </c>
      <c r="R31" s="23">
        <v>21</v>
      </c>
    </row>
    <row r="32" spans="1:18" ht="210" customHeight="1" x14ac:dyDescent="0.25">
      <c r="A32" s="16">
        <v>26</v>
      </c>
      <c r="B32" s="17" t="s">
        <v>1806</v>
      </c>
      <c r="C32" s="18" t="s">
        <v>1807</v>
      </c>
      <c r="D32" s="28"/>
      <c r="E32" s="19" t="s">
        <v>273</v>
      </c>
      <c r="F32" s="19" t="s">
        <v>274</v>
      </c>
      <c r="G32" s="19" t="s">
        <v>793</v>
      </c>
      <c r="H32" s="19" t="s">
        <v>275</v>
      </c>
      <c r="I32" s="19" t="s">
        <v>595</v>
      </c>
      <c r="J32" s="19" t="s">
        <v>243</v>
      </c>
      <c r="K32" s="20">
        <v>0.5</v>
      </c>
      <c r="L32" s="21">
        <v>0.5</v>
      </c>
      <c r="M32" s="20">
        <v>6</v>
      </c>
      <c r="N32" s="21">
        <v>6</v>
      </c>
      <c r="O32" s="20">
        <v>3</v>
      </c>
      <c r="P32" s="21">
        <v>3</v>
      </c>
      <c r="Q32" s="22">
        <v>9</v>
      </c>
      <c r="R32" s="23">
        <v>9</v>
      </c>
    </row>
    <row r="33" spans="1:18" ht="210" customHeight="1" x14ac:dyDescent="0.25">
      <c r="A33" s="16">
        <v>27</v>
      </c>
      <c r="B33" s="17" t="s">
        <v>1806</v>
      </c>
      <c r="C33" s="18" t="s">
        <v>1807</v>
      </c>
      <c r="D33" s="28"/>
      <c r="E33" s="19" t="s">
        <v>267</v>
      </c>
      <c r="F33" s="19" t="s">
        <v>268</v>
      </c>
      <c r="G33" s="19" t="s">
        <v>796</v>
      </c>
      <c r="H33" s="19" t="s">
        <v>269</v>
      </c>
      <c r="I33" s="19" t="s">
        <v>599</v>
      </c>
      <c r="J33" s="19" t="s">
        <v>270</v>
      </c>
      <c r="K33" s="20">
        <v>1</v>
      </c>
      <c r="L33" s="21">
        <v>0.5</v>
      </c>
      <c r="M33" s="20">
        <v>6</v>
      </c>
      <c r="N33" s="21">
        <v>6</v>
      </c>
      <c r="O33" s="20">
        <v>7</v>
      </c>
      <c r="P33" s="21">
        <v>7</v>
      </c>
      <c r="Q33" s="22">
        <v>42</v>
      </c>
      <c r="R33" s="23">
        <v>21</v>
      </c>
    </row>
    <row r="34" spans="1:18" ht="210" x14ac:dyDescent="0.25">
      <c r="A34" s="16">
        <v>28</v>
      </c>
      <c r="B34" s="17" t="s">
        <v>1806</v>
      </c>
      <c r="C34" s="18" t="s">
        <v>1807</v>
      </c>
      <c r="D34" s="28"/>
      <c r="E34" s="19" t="s">
        <v>278</v>
      </c>
      <c r="F34" s="19" t="s">
        <v>279</v>
      </c>
      <c r="G34" s="19" t="s">
        <v>797</v>
      </c>
      <c r="H34" s="19" t="s">
        <v>280</v>
      </c>
      <c r="I34" s="19" t="s">
        <v>595</v>
      </c>
      <c r="J34" s="19" t="s">
        <v>243</v>
      </c>
      <c r="K34" s="20">
        <v>0.5</v>
      </c>
      <c r="L34" s="21">
        <v>0.52</v>
      </c>
      <c r="M34" s="20">
        <v>6</v>
      </c>
      <c r="N34" s="21">
        <v>6</v>
      </c>
      <c r="O34" s="20">
        <v>3</v>
      </c>
      <c r="P34" s="21">
        <v>3</v>
      </c>
      <c r="Q34" s="22">
        <v>9</v>
      </c>
      <c r="R34" s="23">
        <v>9.36</v>
      </c>
    </row>
    <row r="35" spans="1:18" ht="210" customHeight="1" x14ac:dyDescent="0.25">
      <c r="A35" s="16">
        <v>29</v>
      </c>
      <c r="B35" s="17" t="s">
        <v>1806</v>
      </c>
      <c r="C35" s="18" t="s">
        <v>1807</v>
      </c>
      <c r="D35" s="28"/>
      <c r="E35" s="19" t="s">
        <v>287</v>
      </c>
      <c r="F35" s="19" t="s">
        <v>288</v>
      </c>
      <c r="G35" s="19" t="s">
        <v>806</v>
      </c>
      <c r="H35" s="19" t="s">
        <v>289</v>
      </c>
      <c r="I35" s="19" t="s">
        <v>599</v>
      </c>
      <c r="J35" s="19" t="s">
        <v>290</v>
      </c>
      <c r="K35" s="20">
        <v>0.5</v>
      </c>
      <c r="L35" s="21">
        <v>0.2</v>
      </c>
      <c r="M35" s="20">
        <v>6</v>
      </c>
      <c r="N35" s="21">
        <v>6</v>
      </c>
      <c r="O35" s="20">
        <v>7</v>
      </c>
      <c r="P35" s="21">
        <v>7</v>
      </c>
      <c r="Q35" s="22">
        <v>21</v>
      </c>
      <c r="R35" s="23">
        <v>8.4000000000000021</v>
      </c>
    </row>
    <row r="36" spans="1:18" ht="210" customHeight="1" x14ac:dyDescent="0.25">
      <c r="A36" s="16">
        <v>30</v>
      </c>
      <c r="B36" s="17" t="s">
        <v>1809</v>
      </c>
      <c r="C36" s="18" t="s">
        <v>1810</v>
      </c>
      <c r="D36" s="28"/>
      <c r="E36" s="19" t="s">
        <v>37</v>
      </c>
      <c r="F36" s="19" t="s">
        <v>26</v>
      </c>
      <c r="G36" s="19" t="s">
        <v>598</v>
      </c>
      <c r="H36" s="19" t="s">
        <v>27</v>
      </c>
      <c r="I36" s="19" t="s">
        <v>599</v>
      </c>
      <c r="J36" s="19" t="s">
        <v>28</v>
      </c>
      <c r="K36" s="20">
        <v>0.5</v>
      </c>
      <c r="L36" s="21">
        <v>0.2</v>
      </c>
      <c r="M36" s="20">
        <v>6</v>
      </c>
      <c r="N36" s="21">
        <v>6</v>
      </c>
      <c r="O36" s="20">
        <v>15</v>
      </c>
      <c r="P36" s="21">
        <v>15</v>
      </c>
      <c r="Q36" s="22">
        <v>45</v>
      </c>
      <c r="R36" s="23">
        <v>18.000000000000004</v>
      </c>
    </row>
    <row r="37" spans="1:18" ht="105" x14ac:dyDescent="0.25">
      <c r="A37" s="16">
        <v>31</v>
      </c>
      <c r="B37" s="17" t="s">
        <v>1809</v>
      </c>
      <c r="C37" s="18" t="s">
        <v>1810</v>
      </c>
      <c r="D37" s="28"/>
      <c r="E37" s="19" t="s">
        <v>391</v>
      </c>
      <c r="F37" s="19" t="s">
        <v>392</v>
      </c>
      <c r="G37" s="19" t="s">
        <v>886</v>
      </c>
      <c r="H37" s="19" t="s">
        <v>393</v>
      </c>
      <c r="I37" s="19" t="s">
        <v>599</v>
      </c>
      <c r="J37" s="19" t="s">
        <v>394</v>
      </c>
      <c r="K37" s="20">
        <v>1</v>
      </c>
      <c r="L37" s="21">
        <v>0.2</v>
      </c>
      <c r="M37" s="20">
        <v>6</v>
      </c>
      <c r="N37" s="21">
        <v>6</v>
      </c>
      <c r="O37" s="20">
        <v>7</v>
      </c>
      <c r="P37" s="21">
        <v>7</v>
      </c>
      <c r="Q37" s="22">
        <v>42</v>
      </c>
      <c r="R37" s="23">
        <v>8.4000000000000021</v>
      </c>
    </row>
    <row r="38" spans="1:18" ht="210" customHeight="1" x14ac:dyDescent="0.25">
      <c r="A38" s="16">
        <v>32</v>
      </c>
      <c r="B38" s="17" t="s">
        <v>1809</v>
      </c>
      <c r="C38" s="18" t="s">
        <v>1810</v>
      </c>
      <c r="D38" s="28"/>
      <c r="E38" s="19" t="s">
        <v>887</v>
      </c>
      <c r="F38" s="19" t="s">
        <v>888</v>
      </c>
      <c r="G38" s="19" t="s">
        <v>889</v>
      </c>
      <c r="H38" s="19" t="s">
        <v>890</v>
      </c>
      <c r="I38" s="19" t="s">
        <v>595</v>
      </c>
      <c r="J38" s="19" t="s">
        <v>243</v>
      </c>
      <c r="K38" s="20">
        <v>0.5</v>
      </c>
      <c r="L38" s="21">
        <v>0.5</v>
      </c>
      <c r="M38" s="20">
        <v>6</v>
      </c>
      <c r="N38" s="21">
        <v>6</v>
      </c>
      <c r="O38" s="20">
        <v>3</v>
      </c>
      <c r="P38" s="21">
        <v>3</v>
      </c>
      <c r="Q38" s="22">
        <v>9</v>
      </c>
      <c r="R38" s="23">
        <v>9</v>
      </c>
    </row>
    <row r="39" spans="1:18" ht="210" customHeight="1" x14ac:dyDescent="0.25">
      <c r="A39" s="16">
        <v>33</v>
      </c>
      <c r="B39" s="17" t="s">
        <v>1811</v>
      </c>
      <c r="C39" s="18" t="s">
        <v>1812</v>
      </c>
      <c r="D39" s="28"/>
      <c r="E39" s="19" t="s">
        <v>48</v>
      </c>
      <c r="F39" s="19" t="s">
        <v>49</v>
      </c>
      <c r="G39" s="19" t="s">
        <v>608</v>
      </c>
      <c r="H39" s="19" t="s">
        <v>50</v>
      </c>
      <c r="I39" s="19" t="s">
        <v>599</v>
      </c>
      <c r="J39" s="19" t="s">
        <v>51</v>
      </c>
      <c r="K39" s="20">
        <v>1</v>
      </c>
      <c r="L39" s="21">
        <v>0.5</v>
      </c>
      <c r="M39" s="20">
        <v>6</v>
      </c>
      <c r="N39" s="21">
        <v>6</v>
      </c>
      <c r="O39" s="20">
        <v>7</v>
      </c>
      <c r="P39" s="21">
        <v>7</v>
      </c>
      <c r="Q39" s="22">
        <v>42</v>
      </c>
      <c r="R39" s="23">
        <v>21</v>
      </c>
    </row>
    <row r="40" spans="1:18" ht="252" customHeight="1" x14ac:dyDescent="0.25">
      <c r="A40" s="16">
        <v>34</v>
      </c>
      <c r="B40" s="17" t="s">
        <v>1811</v>
      </c>
      <c r="C40" s="18" t="s">
        <v>1812</v>
      </c>
      <c r="D40" s="28"/>
      <c r="E40" s="19" t="s">
        <v>1813</v>
      </c>
      <c r="F40" s="19" t="s">
        <v>612</v>
      </c>
      <c r="G40" s="19" t="s">
        <v>613</v>
      </c>
      <c r="H40" s="19" t="s">
        <v>614</v>
      </c>
      <c r="I40" s="19" t="s">
        <v>599</v>
      </c>
      <c r="J40" s="19" t="s">
        <v>615</v>
      </c>
      <c r="K40" s="20">
        <v>0.5</v>
      </c>
      <c r="L40" s="21">
        <v>0.2</v>
      </c>
      <c r="M40" s="20">
        <v>6</v>
      </c>
      <c r="N40" s="21">
        <v>6</v>
      </c>
      <c r="O40" s="20">
        <v>7</v>
      </c>
      <c r="P40" s="21">
        <v>7</v>
      </c>
      <c r="Q40" s="22">
        <v>21</v>
      </c>
      <c r="R40" s="23">
        <v>8.4000000000000021</v>
      </c>
    </row>
    <row r="41" spans="1:18" ht="168" x14ac:dyDescent="0.25">
      <c r="A41" s="16">
        <v>35</v>
      </c>
      <c r="B41" s="17" t="s">
        <v>1811</v>
      </c>
      <c r="C41" s="18" t="s">
        <v>1812</v>
      </c>
      <c r="D41" s="28"/>
      <c r="E41" s="19" t="s">
        <v>1814</v>
      </c>
      <c r="F41" s="19" t="s">
        <v>82</v>
      </c>
      <c r="G41" s="19" t="s">
        <v>633</v>
      </c>
      <c r="H41" s="19" t="s">
        <v>83</v>
      </c>
      <c r="I41" s="19" t="s">
        <v>599</v>
      </c>
      <c r="J41" s="19" t="s">
        <v>78</v>
      </c>
      <c r="K41" s="20">
        <v>0.2</v>
      </c>
      <c r="L41" s="21">
        <v>0.1</v>
      </c>
      <c r="M41" s="20">
        <v>6</v>
      </c>
      <c r="N41" s="21">
        <v>6</v>
      </c>
      <c r="O41" s="20">
        <v>40</v>
      </c>
      <c r="P41" s="21">
        <v>40</v>
      </c>
      <c r="Q41" s="22">
        <v>48.000000000000007</v>
      </c>
      <c r="R41" s="23">
        <v>24.000000000000004</v>
      </c>
    </row>
    <row r="42" spans="1:18" ht="231" customHeight="1" x14ac:dyDescent="0.25">
      <c r="A42" s="16">
        <v>36</v>
      </c>
      <c r="B42" s="17" t="s">
        <v>1811</v>
      </c>
      <c r="C42" s="18" t="s">
        <v>1812</v>
      </c>
      <c r="D42" s="28"/>
      <c r="E42" s="19" t="s">
        <v>103</v>
      </c>
      <c r="F42" s="19" t="s">
        <v>104</v>
      </c>
      <c r="G42" s="19" t="s">
        <v>643</v>
      </c>
      <c r="H42" s="19" t="s">
        <v>105</v>
      </c>
      <c r="I42" s="19" t="s">
        <v>599</v>
      </c>
      <c r="J42" s="19" t="s">
        <v>106</v>
      </c>
      <c r="K42" s="20">
        <v>0.5</v>
      </c>
      <c r="L42" s="21">
        <v>0.2</v>
      </c>
      <c r="M42" s="20">
        <v>6</v>
      </c>
      <c r="N42" s="21">
        <v>6</v>
      </c>
      <c r="O42" s="20">
        <v>15</v>
      </c>
      <c r="P42" s="21">
        <v>15</v>
      </c>
      <c r="Q42" s="22">
        <v>45</v>
      </c>
      <c r="R42" s="23">
        <v>18.000000000000004</v>
      </c>
    </row>
    <row r="43" spans="1:18" ht="210" customHeight="1" x14ac:dyDescent="0.25">
      <c r="A43" s="16">
        <v>37</v>
      </c>
      <c r="B43" s="17" t="s">
        <v>1811</v>
      </c>
      <c r="C43" s="18" t="s">
        <v>1812</v>
      </c>
      <c r="D43" s="28"/>
      <c r="E43" s="19" t="s">
        <v>109</v>
      </c>
      <c r="F43" s="19" t="s">
        <v>110</v>
      </c>
      <c r="G43" s="19" t="s">
        <v>646</v>
      </c>
      <c r="H43" s="19" t="s">
        <v>111</v>
      </c>
      <c r="I43" s="19" t="s">
        <v>599</v>
      </c>
      <c r="J43" s="19" t="s">
        <v>112</v>
      </c>
      <c r="K43" s="20">
        <v>3</v>
      </c>
      <c r="L43" s="21">
        <v>1</v>
      </c>
      <c r="M43" s="20">
        <v>6</v>
      </c>
      <c r="N43" s="21">
        <v>6</v>
      </c>
      <c r="O43" s="20">
        <v>3</v>
      </c>
      <c r="P43" s="21">
        <v>3</v>
      </c>
      <c r="Q43" s="22">
        <v>54</v>
      </c>
      <c r="R43" s="23">
        <v>18</v>
      </c>
    </row>
    <row r="44" spans="1:18" ht="231" x14ac:dyDescent="0.25">
      <c r="A44" s="16">
        <v>38</v>
      </c>
      <c r="B44" s="17" t="s">
        <v>1811</v>
      </c>
      <c r="C44" s="18" t="s">
        <v>1812</v>
      </c>
      <c r="D44" s="28"/>
      <c r="E44" s="19" t="s">
        <v>426</v>
      </c>
      <c r="F44" s="19" t="s">
        <v>32</v>
      </c>
      <c r="G44" s="19" t="s">
        <v>647</v>
      </c>
      <c r="H44" s="19" t="s">
        <v>33</v>
      </c>
      <c r="I44" s="19" t="s">
        <v>599</v>
      </c>
      <c r="J44" s="19" t="s">
        <v>34</v>
      </c>
      <c r="K44" s="20">
        <v>3</v>
      </c>
      <c r="L44" s="21">
        <v>1</v>
      </c>
      <c r="M44" s="20">
        <v>6</v>
      </c>
      <c r="N44" s="21">
        <v>6</v>
      </c>
      <c r="O44" s="20">
        <v>3</v>
      </c>
      <c r="P44" s="21">
        <v>3</v>
      </c>
      <c r="Q44" s="22">
        <v>54</v>
      </c>
      <c r="R44" s="23">
        <v>18</v>
      </c>
    </row>
    <row r="45" spans="1:18" ht="273" x14ac:dyDescent="0.25">
      <c r="A45" s="16">
        <v>39</v>
      </c>
      <c r="B45" s="17" t="s">
        <v>1811</v>
      </c>
      <c r="C45" s="18" t="s">
        <v>1812</v>
      </c>
      <c r="D45" s="28"/>
      <c r="E45" s="19" t="s">
        <v>121</v>
      </c>
      <c r="F45" s="19" t="s">
        <v>122</v>
      </c>
      <c r="G45" s="19" t="s">
        <v>648</v>
      </c>
      <c r="H45" s="19" t="s">
        <v>123</v>
      </c>
      <c r="I45" s="19" t="s">
        <v>599</v>
      </c>
      <c r="J45" s="19" t="s">
        <v>124</v>
      </c>
      <c r="K45" s="20">
        <v>1</v>
      </c>
      <c r="L45" s="21">
        <v>0.5</v>
      </c>
      <c r="M45" s="20">
        <v>6</v>
      </c>
      <c r="N45" s="21">
        <v>6</v>
      </c>
      <c r="O45" s="20">
        <v>7</v>
      </c>
      <c r="P45" s="21">
        <v>7</v>
      </c>
      <c r="Q45" s="22">
        <v>42</v>
      </c>
      <c r="R45" s="23">
        <v>21</v>
      </c>
    </row>
    <row r="46" spans="1:18" ht="273" customHeight="1" x14ac:dyDescent="0.25">
      <c r="A46" s="16">
        <v>40</v>
      </c>
      <c r="B46" s="17" t="s">
        <v>1811</v>
      </c>
      <c r="C46" s="18" t="s">
        <v>1812</v>
      </c>
      <c r="D46" s="28"/>
      <c r="E46" s="19" t="s">
        <v>127</v>
      </c>
      <c r="F46" s="19" t="s">
        <v>128</v>
      </c>
      <c r="G46" s="19" t="s">
        <v>651</v>
      </c>
      <c r="H46" s="19" t="s">
        <v>129</v>
      </c>
      <c r="I46" s="19" t="s">
        <v>599</v>
      </c>
      <c r="J46" s="19" t="s">
        <v>130</v>
      </c>
      <c r="K46" s="20">
        <v>0.5</v>
      </c>
      <c r="L46" s="21">
        <v>0.2</v>
      </c>
      <c r="M46" s="20">
        <v>3</v>
      </c>
      <c r="N46" s="21">
        <v>3</v>
      </c>
      <c r="O46" s="20">
        <v>15</v>
      </c>
      <c r="P46" s="21">
        <v>15</v>
      </c>
      <c r="Q46" s="22">
        <v>22.5</v>
      </c>
      <c r="R46" s="23">
        <v>9.0000000000000018</v>
      </c>
    </row>
    <row r="47" spans="1:18" ht="210" x14ac:dyDescent="0.25">
      <c r="A47" s="16">
        <v>41</v>
      </c>
      <c r="B47" s="17" t="s">
        <v>1811</v>
      </c>
      <c r="C47" s="18" t="s">
        <v>1812</v>
      </c>
      <c r="D47" s="28"/>
      <c r="E47" s="19" t="s">
        <v>138</v>
      </c>
      <c r="F47" s="19" t="s">
        <v>139</v>
      </c>
      <c r="G47" s="19" t="s">
        <v>689</v>
      </c>
      <c r="H47" s="19" t="s">
        <v>140</v>
      </c>
      <c r="I47" s="19" t="s">
        <v>599</v>
      </c>
      <c r="J47" s="19" t="s">
        <v>141</v>
      </c>
      <c r="K47" s="20">
        <v>1</v>
      </c>
      <c r="L47" s="21">
        <v>0.5</v>
      </c>
      <c r="M47" s="20">
        <v>6</v>
      </c>
      <c r="N47" s="21">
        <v>6</v>
      </c>
      <c r="O47" s="20">
        <v>7</v>
      </c>
      <c r="P47" s="21">
        <v>3</v>
      </c>
      <c r="Q47" s="22">
        <v>42</v>
      </c>
      <c r="R47" s="23">
        <v>9</v>
      </c>
    </row>
    <row r="48" spans="1:18" ht="210" customHeight="1" x14ac:dyDescent="0.25">
      <c r="A48" s="16">
        <v>42</v>
      </c>
      <c r="B48" s="17" t="s">
        <v>1811</v>
      </c>
      <c r="C48" s="18" t="s">
        <v>1812</v>
      </c>
      <c r="D48" s="28"/>
      <c r="E48" s="19" t="s">
        <v>1815</v>
      </c>
      <c r="F48" s="19" t="s">
        <v>161</v>
      </c>
      <c r="G48" s="19" t="s">
        <v>695</v>
      </c>
      <c r="H48" s="19" t="s">
        <v>162</v>
      </c>
      <c r="I48" s="19" t="s">
        <v>599</v>
      </c>
      <c r="J48" s="19" t="s">
        <v>141</v>
      </c>
      <c r="K48" s="20">
        <v>1</v>
      </c>
      <c r="L48" s="21">
        <v>0.5</v>
      </c>
      <c r="M48" s="20">
        <v>6</v>
      </c>
      <c r="N48" s="21">
        <v>6</v>
      </c>
      <c r="O48" s="20">
        <v>7</v>
      </c>
      <c r="P48" s="21">
        <v>3</v>
      </c>
      <c r="Q48" s="22">
        <v>42</v>
      </c>
      <c r="R48" s="23">
        <v>9</v>
      </c>
    </row>
    <row r="49" spans="1:18" ht="210" customHeight="1" x14ac:dyDescent="0.25">
      <c r="A49" s="16">
        <v>43</v>
      </c>
      <c r="B49" s="17" t="s">
        <v>1811</v>
      </c>
      <c r="C49" s="18" t="s">
        <v>1812</v>
      </c>
      <c r="D49" s="28"/>
      <c r="E49" s="19" t="s">
        <v>165</v>
      </c>
      <c r="F49" s="19" t="s">
        <v>166</v>
      </c>
      <c r="G49" s="19" t="s">
        <v>698</v>
      </c>
      <c r="H49" s="19" t="s">
        <v>167</v>
      </c>
      <c r="I49" s="19" t="s">
        <v>599</v>
      </c>
      <c r="J49" s="19" t="s">
        <v>168</v>
      </c>
      <c r="K49" s="20">
        <v>3</v>
      </c>
      <c r="L49" s="21">
        <v>1</v>
      </c>
      <c r="M49" s="20">
        <v>3</v>
      </c>
      <c r="N49" s="21">
        <v>3</v>
      </c>
      <c r="O49" s="20">
        <v>3</v>
      </c>
      <c r="P49" s="21">
        <v>3</v>
      </c>
      <c r="Q49" s="22">
        <v>27</v>
      </c>
      <c r="R49" s="23">
        <v>9</v>
      </c>
    </row>
    <row r="50" spans="1:18" ht="231" customHeight="1" x14ac:dyDescent="0.25">
      <c r="A50" s="16">
        <v>44</v>
      </c>
      <c r="B50" s="17" t="s">
        <v>1811</v>
      </c>
      <c r="C50" s="18" t="s">
        <v>1812</v>
      </c>
      <c r="D50" s="28"/>
      <c r="E50" s="19" t="s">
        <v>449</v>
      </c>
      <c r="F50" s="19" t="s">
        <v>450</v>
      </c>
      <c r="G50" s="19" t="s">
        <v>710</v>
      </c>
      <c r="H50" s="19" t="s">
        <v>451</v>
      </c>
      <c r="I50" s="19" t="s">
        <v>599</v>
      </c>
      <c r="J50" s="19" t="s">
        <v>452</v>
      </c>
      <c r="K50" s="20">
        <v>0.5</v>
      </c>
      <c r="L50" s="21">
        <v>0.2</v>
      </c>
      <c r="M50" s="20">
        <v>6</v>
      </c>
      <c r="N50" s="21">
        <v>6</v>
      </c>
      <c r="O50" s="20">
        <v>7</v>
      </c>
      <c r="P50" s="21">
        <v>7</v>
      </c>
      <c r="Q50" s="22">
        <v>21</v>
      </c>
      <c r="R50" s="23">
        <v>8.4000000000000021</v>
      </c>
    </row>
    <row r="51" spans="1:18" ht="210" customHeight="1" x14ac:dyDescent="0.25">
      <c r="A51" s="16">
        <v>45</v>
      </c>
      <c r="B51" s="17" t="s">
        <v>1811</v>
      </c>
      <c r="C51" s="18" t="s">
        <v>1812</v>
      </c>
      <c r="D51" s="28"/>
      <c r="E51" s="19" t="s">
        <v>171</v>
      </c>
      <c r="F51" s="19" t="s">
        <v>172</v>
      </c>
      <c r="G51" s="19" t="s">
        <v>653</v>
      </c>
      <c r="H51" s="19" t="s">
        <v>173</v>
      </c>
      <c r="I51" s="19" t="s">
        <v>599</v>
      </c>
      <c r="J51" s="19" t="s">
        <v>654</v>
      </c>
      <c r="K51" s="20">
        <v>3</v>
      </c>
      <c r="L51" s="21">
        <v>0.5</v>
      </c>
      <c r="M51" s="20">
        <v>3</v>
      </c>
      <c r="N51" s="21">
        <v>3</v>
      </c>
      <c r="O51" s="20">
        <v>3</v>
      </c>
      <c r="P51" s="21">
        <v>3</v>
      </c>
      <c r="Q51" s="22">
        <v>27</v>
      </c>
      <c r="R51" s="23">
        <v>4.5</v>
      </c>
    </row>
    <row r="52" spans="1:18" ht="147" x14ac:dyDescent="0.25">
      <c r="A52" s="16">
        <v>46</v>
      </c>
      <c r="B52" s="17" t="s">
        <v>1811</v>
      </c>
      <c r="C52" s="18" t="s">
        <v>1812</v>
      </c>
      <c r="D52" s="28"/>
      <c r="E52" s="19" t="s">
        <v>1805</v>
      </c>
      <c r="F52" s="19" t="s">
        <v>178</v>
      </c>
      <c r="G52" s="19" t="s">
        <v>656</v>
      </c>
      <c r="H52" s="19" t="s">
        <v>179</v>
      </c>
      <c r="I52" s="19" t="s">
        <v>599</v>
      </c>
      <c r="J52" s="19" t="s">
        <v>180</v>
      </c>
      <c r="K52" s="20">
        <v>3</v>
      </c>
      <c r="L52" s="21">
        <v>1</v>
      </c>
      <c r="M52" s="20">
        <v>3</v>
      </c>
      <c r="N52" s="21">
        <v>3</v>
      </c>
      <c r="O52" s="20">
        <v>3</v>
      </c>
      <c r="P52" s="21">
        <v>3</v>
      </c>
      <c r="Q52" s="22">
        <v>27</v>
      </c>
      <c r="R52" s="23">
        <v>9</v>
      </c>
    </row>
    <row r="53" spans="1:18" ht="210" x14ac:dyDescent="0.25">
      <c r="A53" s="16">
        <v>47</v>
      </c>
      <c r="B53" s="17" t="s">
        <v>1811</v>
      </c>
      <c r="C53" s="18" t="s">
        <v>1812</v>
      </c>
      <c r="D53" s="28"/>
      <c r="E53" s="19" t="s">
        <v>464</v>
      </c>
      <c r="F53" s="19" t="s">
        <v>465</v>
      </c>
      <c r="G53" s="19" t="s">
        <v>717</v>
      </c>
      <c r="H53" s="19" t="s">
        <v>466</v>
      </c>
      <c r="I53" s="19" t="s">
        <v>599</v>
      </c>
      <c r="J53" s="19" t="s">
        <v>467</v>
      </c>
      <c r="K53" s="20">
        <v>1</v>
      </c>
      <c r="L53" s="21">
        <v>0.5</v>
      </c>
      <c r="M53" s="20">
        <v>3</v>
      </c>
      <c r="N53" s="21">
        <v>3</v>
      </c>
      <c r="O53" s="20">
        <v>15</v>
      </c>
      <c r="P53" s="21">
        <v>15</v>
      </c>
      <c r="Q53" s="22">
        <v>45</v>
      </c>
      <c r="R53" s="23">
        <v>22.5</v>
      </c>
    </row>
    <row r="54" spans="1:18" ht="210" customHeight="1" x14ac:dyDescent="0.25">
      <c r="A54" s="16">
        <v>48</v>
      </c>
      <c r="B54" s="17" t="s">
        <v>1811</v>
      </c>
      <c r="C54" s="18" t="s">
        <v>1812</v>
      </c>
      <c r="D54" s="28"/>
      <c r="E54" s="19" t="s">
        <v>194</v>
      </c>
      <c r="F54" s="19" t="s">
        <v>195</v>
      </c>
      <c r="G54" s="19" t="s">
        <v>733</v>
      </c>
      <c r="H54" s="19" t="s">
        <v>196</v>
      </c>
      <c r="I54" s="19" t="s">
        <v>658</v>
      </c>
      <c r="J54" s="19" t="s">
        <v>197</v>
      </c>
      <c r="K54" s="20">
        <v>3</v>
      </c>
      <c r="L54" s="21">
        <v>0.5</v>
      </c>
      <c r="M54" s="20">
        <v>6</v>
      </c>
      <c r="N54" s="21">
        <v>6</v>
      </c>
      <c r="O54" s="20">
        <v>7</v>
      </c>
      <c r="P54" s="21">
        <v>3</v>
      </c>
      <c r="Q54" s="22">
        <v>126</v>
      </c>
      <c r="R54" s="23">
        <v>9</v>
      </c>
    </row>
    <row r="55" spans="1:18" ht="210" customHeight="1" x14ac:dyDescent="0.25">
      <c r="A55" s="16">
        <v>49</v>
      </c>
      <c r="B55" s="17" t="s">
        <v>1811</v>
      </c>
      <c r="C55" s="18" t="s">
        <v>1812</v>
      </c>
      <c r="D55" s="28"/>
      <c r="E55" s="19" t="s">
        <v>200</v>
      </c>
      <c r="F55" s="19" t="s">
        <v>201</v>
      </c>
      <c r="G55" s="19" t="s">
        <v>754</v>
      </c>
      <c r="H55" s="19" t="s">
        <v>202</v>
      </c>
      <c r="I55" s="19" t="s">
        <v>658</v>
      </c>
      <c r="J55" s="19" t="s">
        <v>203</v>
      </c>
      <c r="K55" s="20">
        <v>3</v>
      </c>
      <c r="L55" s="21">
        <v>0.5</v>
      </c>
      <c r="M55" s="20">
        <v>6</v>
      </c>
      <c r="N55" s="21">
        <v>6</v>
      </c>
      <c r="O55" s="20">
        <v>7</v>
      </c>
      <c r="P55" s="21">
        <v>3</v>
      </c>
      <c r="Q55" s="22">
        <v>126</v>
      </c>
      <c r="R55" s="23">
        <v>9</v>
      </c>
    </row>
    <row r="56" spans="1:18" ht="210" customHeight="1" x14ac:dyDescent="0.25">
      <c r="A56" s="16">
        <v>50</v>
      </c>
      <c r="B56" s="17" t="s">
        <v>1811</v>
      </c>
      <c r="C56" s="18" t="s">
        <v>1812</v>
      </c>
      <c r="D56" s="28"/>
      <c r="E56" s="19" t="s">
        <v>216</v>
      </c>
      <c r="F56" s="19" t="s">
        <v>217</v>
      </c>
      <c r="G56" s="19" t="s">
        <v>757</v>
      </c>
      <c r="H56" s="19" t="s">
        <v>218</v>
      </c>
      <c r="I56" s="19" t="s">
        <v>599</v>
      </c>
      <c r="J56" s="19" t="s">
        <v>219</v>
      </c>
      <c r="K56" s="20">
        <v>1</v>
      </c>
      <c r="L56" s="21">
        <v>0.5</v>
      </c>
      <c r="M56" s="20">
        <v>6</v>
      </c>
      <c r="N56" s="21">
        <v>6</v>
      </c>
      <c r="O56" s="20">
        <v>7</v>
      </c>
      <c r="P56" s="21">
        <v>7</v>
      </c>
      <c r="Q56" s="22">
        <v>42</v>
      </c>
      <c r="R56" s="23">
        <v>21</v>
      </c>
    </row>
    <row r="57" spans="1:18" ht="210" customHeight="1" x14ac:dyDescent="0.25">
      <c r="A57" s="16">
        <v>51</v>
      </c>
      <c r="B57" s="17" t="s">
        <v>1811</v>
      </c>
      <c r="C57" s="18" t="s">
        <v>1812</v>
      </c>
      <c r="D57" s="28"/>
      <c r="E57" s="19" t="s">
        <v>227</v>
      </c>
      <c r="F57" s="19" t="s">
        <v>228</v>
      </c>
      <c r="G57" s="19" t="s">
        <v>766</v>
      </c>
      <c r="H57" s="19" t="s">
        <v>229</v>
      </c>
      <c r="I57" s="19" t="s">
        <v>599</v>
      </c>
      <c r="J57" s="19" t="s">
        <v>230</v>
      </c>
      <c r="K57" s="20">
        <v>0.5</v>
      </c>
      <c r="L57" s="21">
        <v>0.2</v>
      </c>
      <c r="M57" s="20">
        <v>6</v>
      </c>
      <c r="N57" s="21">
        <v>6</v>
      </c>
      <c r="O57" s="20">
        <v>7</v>
      </c>
      <c r="P57" s="21">
        <v>7</v>
      </c>
      <c r="Q57" s="22">
        <v>21</v>
      </c>
      <c r="R57" s="23">
        <v>8.4000000000000021</v>
      </c>
    </row>
    <row r="58" spans="1:18" ht="210" customHeight="1" x14ac:dyDescent="0.25">
      <c r="A58" s="16">
        <v>52</v>
      </c>
      <c r="B58" s="17" t="s">
        <v>1811</v>
      </c>
      <c r="C58" s="18" t="s">
        <v>1812</v>
      </c>
      <c r="D58" s="28"/>
      <c r="E58" s="19" t="s">
        <v>103</v>
      </c>
      <c r="F58" s="19" t="s">
        <v>246</v>
      </c>
      <c r="G58" s="19" t="s">
        <v>776</v>
      </c>
      <c r="H58" s="19" t="s">
        <v>247</v>
      </c>
      <c r="I58" s="19" t="s">
        <v>599</v>
      </c>
      <c r="J58" s="19" t="s">
        <v>248</v>
      </c>
      <c r="K58" s="20">
        <v>1</v>
      </c>
      <c r="L58" s="21">
        <v>0.5</v>
      </c>
      <c r="M58" s="20">
        <v>6</v>
      </c>
      <c r="N58" s="21">
        <v>6</v>
      </c>
      <c r="O58" s="20">
        <v>7</v>
      </c>
      <c r="P58" s="21">
        <v>3</v>
      </c>
      <c r="Q58" s="22">
        <v>42</v>
      </c>
      <c r="R58" s="23">
        <v>9</v>
      </c>
    </row>
    <row r="59" spans="1:18" ht="210" customHeight="1" x14ac:dyDescent="0.25">
      <c r="A59" s="16">
        <v>53</v>
      </c>
      <c r="B59" s="17" t="s">
        <v>1811</v>
      </c>
      <c r="C59" s="18" t="s">
        <v>1812</v>
      </c>
      <c r="D59" s="28"/>
      <c r="E59" s="19" t="s">
        <v>255</v>
      </c>
      <c r="F59" s="19" t="s">
        <v>256</v>
      </c>
      <c r="G59" s="19" t="s">
        <v>782</v>
      </c>
      <c r="H59" s="19" t="s">
        <v>257</v>
      </c>
      <c r="I59" s="19" t="s">
        <v>599</v>
      </c>
      <c r="J59" s="19" t="s">
        <v>258</v>
      </c>
      <c r="K59" s="20">
        <v>1</v>
      </c>
      <c r="L59" s="21">
        <v>0.5</v>
      </c>
      <c r="M59" s="20">
        <v>6</v>
      </c>
      <c r="N59" s="21">
        <v>6</v>
      </c>
      <c r="O59" s="20">
        <v>7</v>
      </c>
      <c r="P59" s="21">
        <v>3</v>
      </c>
      <c r="Q59" s="22">
        <v>42</v>
      </c>
      <c r="R59" s="23">
        <v>9</v>
      </c>
    </row>
    <row r="60" spans="1:18" ht="210" customHeight="1" x14ac:dyDescent="0.25">
      <c r="A60" s="16">
        <v>54</v>
      </c>
      <c r="B60" s="17" t="s">
        <v>1811</v>
      </c>
      <c r="C60" s="18" t="s">
        <v>1812</v>
      </c>
      <c r="D60" s="28"/>
      <c r="E60" s="19" t="s">
        <v>261</v>
      </c>
      <c r="F60" s="19" t="s">
        <v>506</v>
      </c>
      <c r="G60" s="19" t="s">
        <v>786</v>
      </c>
      <c r="H60" s="19" t="s">
        <v>507</v>
      </c>
      <c r="I60" s="19" t="s">
        <v>599</v>
      </c>
      <c r="J60" s="19" t="s">
        <v>264</v>
      </c>
      <c r="K60" s="20">
        <v>1</v>
      </c>
      <c r="L60" s="21">
        <v>0.5</v>
      </c>
      <c r="M60" s="20">
        <v>6</v>
      </c>
      <c r="N60" s="21">
        <v>6</v>
      </c>
      <c r="O60" s="20">
        <v>7</v>
      </c>
      <c r="P60" s="21">
        <v>7</v>
      </c>
      <c r="Q60" s="22">
        <v>42</v>
      </c>
      <c r="R60" s="23">
        <v>21</v>
      </c>
    </row>
    <row r="61" spans="1:18" ht="210" customHeight="1" x14ac:dyDescent="0.25">
      <c r="A61" s="16">
        <v>55</v>
      </c>
      <c r="B61" s="17" t="s">
        <v>1811</v>
      </c>
      <c r="C61" s="18" t="s">
        <v>1812</v>
      </c>
      <c r="D61" s="28"/>
      <c r="E61" s="19" t="s">
        <v>267</v>
      </c>
      <c r="F61" s="19" t="s">
        <v>268</v>
      </c>
      <c r="G61" s="19" t="s">
        <v>796</v>
      </c>
      <c r="H61" s="19" t="s">
        <v>269</v>
      </c>
      <c r="I61" s="19" t="s">
        <v>599</v>
      </c>
      <c r="J61" s="19" t="s">
        <v>270</v>
      </c>
      <c r="K61" s="20">
        <v>1</v>
      </c>
      <c r="L61" s="21">
        <v>0.5</v>
      </c>
      <c r="M61" s="20">
        <v>6</v>
      </c>
      <c r="N61" s="21">
        <v>6</v>
      </c>
      <c r="O61" s="20">
        <v>7</v>
      </c>
      <c r="P61" s="21">
        <v>7</v>
      </c>
      <c r="Q61" s="22">
        <v>42</v>
      </c>
      <c r="R61" s="23">
        <v>21</v>
      </c>
    </row>
    <row r="62" spans="1:18" ht="210" x14ac:dyDescent="0.25">
      <c r="A62" s="16">
        <v>56</v>
      </c>
      <c r="B62" s="17" t="s">
        <v>1811</v>
      </c>
      <c r="C62" s="18" t="s">
        <v>1812</v>
      </c>
      <c r="D62" s="28"/>
      <c r="E62" s="19" t="s">
        <v>278</v>
      </c>
      <c r="F62" s="19" t="s">
        <v>279</v>
      </c>
      <c r="G62" s="19" t="s">
        <v>797</v>
      </c>
      <c r="H62" s="19" t="s">
        <v>280</v>
      </c>
      <c r="I62" s="19" t="s">
        <v>595</v>
      </c>
      <c r="J62" s="19" t="s">
        <v>243</v>
      </c>
      <c r="K62" s="20">
        <v>0.5</v>
      </c>
      <c r="L62" s="21">
        <v>0.52</v>
      </c>
      <c r="M62" s="20">
        <v>6</v>
      </c>
      <c r="N62" s="21">
        <v>6</v>
      </c>
      <c r="O62" s="20">
        <v>3</v>
      </c>
      <c r="P62" s="21">
        <v>3</v>
      </c>
      <c r="Q62" s="22">
        <v>9</v>
      </c>
      <c r="R62" s="23">
        <v>9.36</v>
      </c>
    </row>
    <row r="63" spans="1:18" ht="210" customHeight="1" x14ac:dyDescent="0.25">
      <c r="A63" s="16">
        <v>57</v>
      </c>
      <c r="B63" s="17" t="s">
        <v>1811</v>
      </c>
      <c r="C63" s="18" t="s">
        <v>1812</v>
      </c>
      <c r="D63" s="28"/>
      <c r="E63" s="19" t="s">
        <v>283</v>
      </c>
      <c r="F63" s="19" t="s">
        <v>284</v>
      </c>
      <c r="G63" s="19" t="s">
        <v>800</v>
      </c>
      <c r="H63" s="19" t="s">
        <v>285</v>
      </c>
      <c r="I63" s="19" t="s">
        <v>599</v>
      </c>
      <c r="J63" s="19" t="s">
        <v>286</v>
      </c>
      <c r="K63" s="20">
        <v>1</v>
      </c>
      <c r="L63" s="21">
        <v>0.5</v>
      </c>
      <c r="M63" s="20">
        <v>6</v>
      </c>
      <c r="N63" s="21">
        <v>6</v>
      </c>
      <c r="O63" s="20">
        <v>7</v>
      </c>
      <c r="P63" s="21">
        <v>7</v>
      </c>
      <c r="Q63" s="22">
        <v>42</v>
      </c>
      <c r="R63" s="23">
        <v>21</v>
      </c>
    </row>
    <row r="64" spans="1:18" ht="210" customHeight="1" x14ac:dyDescent="0.25">
      <c r="A64" s="16">
        <v>58</v>
      </c>
      <c r="B64" s="17" t="s">
        <v>1811</v>
      </c>
      <c r="C64" s="18" t="s">
        <v>1812</v>
      </c>
      <c r="D64" s="28"/>
      <c r="E64" s="19" t="s">
        <v>287</v>
      </c>
      <c r="F64" s="19" t="s">
        <v>288</v>
      </c>
      <c r="G64" s="19" t="s">
        <v>806</v>
      </c>
      <c r="H64" s="19" t="s">
        <v>289</v>
      </c>
      <c r="I64" s="19" t="s">
        <v>599</v>
      </c>
      <c r="J64" s="19" t="s">
        <v>290</v>
      </c>
      <c r="K64" s="20">
        <v>0.5</v>
      </c>
      <c r="L64" s="21">
        <v>0.2</v>
      </c>
      <c r="M64" s="20">
        <v>6</v>
      </c>
      <c r="N64" s="21">
        <v>6</v>
      </c>
      <c r="O64" s="20">
        <v>7</v>
      </c>
      <c r="P64" s="21">
        <v>7</v>
      </c>
      <c r="Q64" s="22">
        <v>21</v>
      </c>
      <c r="R64" s="23">
        <v>8.4000000000000021</v>
      </c>
    </row>
    <row r="65" spans="1:18" ht="210" customHeight="1" x14ac:dyDescent="0.25">
      <c r="A65" s="16">
        <v>59</v>
      </c>
      <c r="B65" s="17" t="s">
        <v>1811</v>
      </c>
      <c r="C65" s="18" t="s">
        <v>1812</v>
      </c>
      <c r="D65" s="28"/>
      <c r="E65" s="19" t="s">
        <v>293</v>
      </c>
      <c r="F65" s="19" t="s">
        <v>294</v>
      </c>
      <c r="G65" s="19" t="s">
        <v>809</v>
      </c>
      <c r="H65" s="19" t="s">
        <v>295</v>
      </c>
      <c r="I65" s="19" t="s">
        <v>599</v>
      </c>
      <c r="J65" s="19" t="s">
        <v>296</v>
      </c>
      <c r="K65" s="20">
        <v>0.5</v>
      </c>
      <c r="L65" s="21">
        <v>0.2</v>
      </c>
      <c r="M65" s="20">
        <v>6</v>
      </c>
      <c r="N65" s="21">
        <v>6</v>
      </c>
      <c r="O65" s="20">
        <v>7</v>
      </c>
      <c r="P65" s="21">
        <v>7</v>
      </c>
      <c r="Q65" s="22">
        <v>21</v>
      </c>
      <c r="R65" s="23">
        <v>8.4000000000000021</v>
      </c>
    </row>
    <row r="66" spans="1:18" ht="210" x14ac:dyDescent="0.25">
      <c r="A66" s="16">
        <v>60</v>
      </c>
      <c r="B66" s="17" t="s">
        <v>1811</v>
      </c>
      <c r="C66" s="18" t="s">
        <v>1812</v>
      </c>
      <c r="D66" s="28"/>
      <c r="E66" s="19" t="s">
        <v>379</v>
      </c>
      <c r="F66" s="19" t="s">
        <v>380</v>
      </c>
      <c r="G66" s="19" t="s">
        <v>883</v>
      </c>
      <c r="H66" s="19" t="s">
        <v>381</v>
      </c>
      <c r="I66" s="19" t="s">
        <v>661</v>
      </c>
      <c r="J66" s="19" t="s">
        <v>382</v>
      </c>
      <c r="K66" s="20">
        <v>1</v>
      </c>
      <c r="L66" s="21">
        <v>0.5</v>
      </c>
      <c r="M66" s="20">
        <v>6</v>
      </c>
      <c r="N66" s="21">
        <v>6</v>
      </c>
      <c r="O66" s="20">
        <v>40</v>
      </c>
      <c r="P66" s="21">
        <v>40</v>
      </c>
      <c r="Q66" s="22">
        <v>240</v>
      </c>
      <c r="R66" s="23">
        <v>120</v>
      </c>
    </row>
    <row r="67" spans="1:18" ht="210" x14ac:dyDescent="0.25">
      <c r="A67" s="16">
        <v>61</v>
      </c>
      <c r="B67" s="17" t="s">
        <v>1811</v>
      </c>
      <c r="C67" s="18" t="s">
        <v>1812</v>
      </c>
      <c r="D67" s="28"/>
      <c r="E67" s="19" t="s">
        <v>379</v>
      </c>
      <c r="F67" s="19" t="s">
        <v>588</v>
      </c>
      <c r="G67" s="19" t="s">
        <v>1442</v>
      </c>
      <c r="H67" s="19" t="s">
        <v>589</v>
      </c>
      <c r="I67" s="19" t="s">
        <v>658</v>
      </c>
      <c r="J67" s="19" t="s">
        <v>388</v>
      </c>
      <c r="K67" s="20">
        <v>1</v>
      </c>
      <c r="L67" s="21">
        <v>0.5</v>
      </c>
      <c r="M67" s="20">
        <v>6</v>
      </c>
      <c r="N67" s="21">
        <v>6</v>
      </c>
      <c r="O67" s="20">
        <v>15</v>
      </c>
      <c r="P67" s="21">
        <v>15</v>
      </c>
      <c r="Q67" s="22">
        <v>90</v>
      </c>
      <c r="R67" s="23">
        <v>45</v>
      </c>
    </row>
    <row r="68" spans="1:18" ht="210" customHeight="1" x14ac:dyDescent="0.25">
      <c r="B68" s="17"/>
      <c r="G68" s="19" t="str">
        <f>IF(F68="","",VLOOKUP(F68,[2]списки!$U$2:$V$147,2,))</f>
        <v/>
      </c>
      <c r="I68" s="19" t="str">
        <f>IF(F68="","",VLOOKUP(Q68,[2]списки!$O$2:$P$8,2))</f>
        <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7 Q9:R10 Q13:R13 Q16:R1048576">
    <cfRule type="expression" dxfId="775" priority="21">
      <formula>IF(ROW(Q1)&gt;6,Q1&gt;400)</formula>
    </cfRule>
    <cfRule type="expression" dxfId="774" priority="22">
      <formula>IF(ROW(Q1)&gt;6,Q1&gt;200)</formula>
    </cfRule>
    <cfRule type="expression" dxfId="773" priority="23">
      <formula>IF(ROW(Q1)&gt;6,Q1&gt;70)</formula>
    </cfRule>
    <cfRule type="expression" dxfId="772" priority="24">
      <formula>IF(ROW(Q1)&gt;6,Q1&gt;20)</formula>
    </cfRule>
  </conditionalFormatting>
  <conditionalFormatting sqref="Q8:R8">
    <cfRule type="expression" dxfId="771" priority="17">
      <formula>IF(ROW(Q8)&gt;6,Q8&gt;400)</formula>
    </cfRule>
    <cfRule type="expression" dxfId="770" priority="18">
      <formula>IF(ROW(Q8)&gt;6,Q8&gt;200)</formula>
    </cfRule>
    <cfRule type="expression" dxfId="769" priority="19">
      <formula>IF(ROW(Q8)&gt;6,Q8&gt;70)</formula>
    </cfRule>
    <cfRule type="expression" dxfId="768" priority="20">
      <formula>IF(ROW(Q8)&gt;6,Q8&gt;20)</formula>
    </cfRule>
  </conditionalFormatting>
  <conditionalFormatting sqref="Q11:R11">
    <cfRule type="expression" dxfId="767" priority="13">
      <formula>IF(ROW(Q11)&gt;6,Q11&gt;400)</formula>
    </cfRule>
    <cfRule type="expression" dxfId="766" priority="14">
      <formula>IF(ROW(Q11)&gt;6,Q11&gt;200)</formula>
    </cfRule>
    <cfRule type="expression" dxfId="765" priority="15">
      <formula>IF(ROW(Q11)&gt;6,Q11&gt;70)</formula>
    </cfRule>
    <cfRule type="expression" dxfId="764" priority="16">
      <formula>IF(ROW(Q11)&gt;6,Q11&gt;20)</formula>
    </cfRule>
  </conditionalFormatting>
  <conditionalFormatting sqref="Q12:R12">
    <cfRule type="expression" dxfId="763" priority="9">
      <formula>IF(ROW(Q12)&gt;6,Q12&gt;400)</formula>
    </cfRule>
    <cfRule type="expression" dxfId="762" priority="10">
      <formula>IF(ROW(Q12)&gt;6,Q12&gt;200)</formula>
    </cfRule>
    <cfRule type="expression" dxfId="761" priority="11">
      <formula>IF(ROW(Q12)&gt;6,Q12&gt;70)</formula>
    </cfRule>
    <cfRule type="expression" dxfId="760" priority="12">
      <formula>IF(ROW(Q12)&gt;6,Q12&gt;20)</formula>
    </cfRule>
  </conditionalFormatting>
  <conditionalFormatting sqref="Q14:R14">
    <cfRule type="expression" dxfId="759" priority="5">
      <formula>IF(ROW(Q14)&gt;6,Q14&gt;400)</formula>
    </cfRule>
    <cfRule type="expression" dxfId="758" priority="6">
      <formula>IF(ROW(Q14)&gt;6,Q14&gt;200)</formula>
    </cfRule>
    <cfRule type="expression" dxfId="757" priority="7">
      <formula>IF(ROW(Q14)&gt;6,Q14&gt;70)</formula>
    </cfRule>
    <cfRule type="expression" dxfId="756" priority="8">
      <formula>IF(ROW(Q14)&gt;6,Q14&gt;20)</formula>
    </cfRule>
  </conditionalFormatting>
  <conditionalFormatting sqref="Q15:R15">
    <cfRule type="expression" dxfId="755" priority="1">
      <formula>IF(ROW(Q15)&gt;6,Q15&gt;400)</formula>
    </cfRule>
    <cfRule type="expression" dxfId="754" priority="2">
      <formula>IF(ROW(Q15)&gt;6,Q15&gt;200)</formula>
    </cfRule>
    <cfRule type="expression" dxfId="753" priority="3">
      <formula>IF(ROW(Q15)&gt;6,Q15&gt;70)</formula>
    </cfRule>
    <cfRule type="expression" dxfId="752" priority="4">
      <formula>IF(ROW(Q15)&gt;6,Q15&gt;20)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 bottom="0.3543307086614173" header="0.31496062992125984" footer="0.31496062992125984"/>
  <pageSetup paperSize="9" scale="35" fitToHeight="0" orientation="landscape" r:id="rId1"/>
  <colBreaks count="1" manualBreakCount="1">
    <brk id="18"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3"/>
  <sheetViews>
    <sheetView view="pageBreakPreview" zoomScale="60" zoomScaleNormal="80" workbookViewId="0">
      <selection activeCell="B23" sqref="B23"/>
    </sheetView>
  </sheetViews>
  <sheetFormatPr defaultColWidth="9.140625" defaultRowHeight="21" x14ac:dyDescent="0.25"/>
  <cols>
    <col min="1" max="1" width="7.42578125" style="16" customWidth="1"/>
    <col min="2" max="2" width="146.42578125" style="18" customWidth="1"/>
    <col min="3" max="3" width="77.5703125" style="18" hidden="1" customWidth="1"/>
    <col min="4" max="4" width="12.7109375" style="18" hidden="1" customWidth="1"/>
    <col min="5" max="5" width="20.85546875" style="19" customWidth="1"/>
    <col min="6" max="6" width="11.5703125" style="19" customWidth="1"/>
    <col min="7" max="7" width="39.85546875" style="19" customWidth="1"/>
    <col min="8" max="8" width="33.28515625" style="19" customWidth="1"/>
    <col min="9" max="9" width="32.140625" style="19" customWidth="1"/>
    <col min="10" max="10" width="31"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16">
        <v>1</v>
      </c>
      <c r="B7" s="17" t="s">
        <v>1816</v>
      </c>
      <c r="C7" s="18" t="s">
        <v>1817</v>
      </c>
      <c r="D7" s="28"/>
      <c r="E7" s="19" t="s">
        <v>19</v>
      </c>
      <c r="F7" s="19" t="s">
        <v>20</v>
      </c>
      <c r="G7" s="19" t="s">
        <v>594</v>
      </c>
      <c r="H7" s="19" t="s">
        <v>21</v>
      </c>
      <c r="I7" s="19" t="s">
        <v>595</v>
      </c>
      <c r="J7" s="19" t="s">
        <v>397</v>
      </c>
      <c r="K7" s="20">
        <v>1</v>
      </c>
      <c r="L7" s="21">
        <v>1</v>
      </c>
      <c r="M7" s="20">
        <v>6</v>
      </c>
      <c r="N7" s="21">
        <v>6</v>
      </c>
      <c r="O7" s="20">
        <v>3</v>
      </c>
      <c r="P7" s="21">
        <v>3</v>
      </c>
      <c r="Q7" s="22">
        <v>18</v>
      </c>
      <c r="R7" s="23">
        <v>18</v>
      </c>
    </row>
    <row r="8" spans="1:20" ht="210" customHeight="1" x14ac:dyDescent="0.25">
      <c r="A8" s="16">
        <v>2</v>
      </c>
      <c r="B8" s="17" t="s">
        <v>1816</v>
      </c>
      <c r="C8" s="18" t="s">
        <v>1817</v>
      </c>
      <c r="D8" s="28"/>
      <c r="E8" s="19" t="s">
        <v>1818</v>
      </c>
      <c r="F8" s="19" t="s">
        <v>32</v>
      </c>
      <c r="G8" s="19" t="s">
        <v>647</v>
      </c>
      <c r="H8" s="19" t="s">
        <v>33</v>
      </c>
      <c r="I8" s="19" t="s">
        <v>599</v>
      </c>
      <c r="J8" s="19" t="s">
        <v>1819</v>
      </c>
      <c r="K8" s="20">
        <v>3</v>
      </c>
      <c r="L8" s="21">
        <v>1</v>
      </c>
      <c r="M8" s="20">
        <v>6</v>
      </c>
      <c r="N8" s="21">
        <v>6</v>
      </c>
      <c r="O8" s="20">
        <v>3</v>
      </c>
      <c r="P8" s="21">
        <v>3</v>
      </c>
      <c r="Q8" s="22">
        <v>54</v>
      </c>
      <c r="R8" s="23">
        <v>18</v>
      </c>
    </row>
    <row r="9" spans="1:20" ht="210" customHeight="1" x14ac:dyDescent="0.25">
      <c r="A9" s="16">
        <v>3</v>
      </c>
      <c r="B9" s="17" t="s">
        <v>1816</v>
      </c>
      <c r="C9" s="18" t="s">
        <v>1817</v>
      </c>
      <c r="D9" s="28"/>
      <c r="E9" s="19" t="s">
        <v>1820</v>
      </c>
      <c r="F9" s="19" t="s">
        <v>134</v>
      </c>
      <c r="G9" s="19" t="s">
        <v>652</v>
      </c>
      <c r="H9" s="19" t="s">
        <v>135</v>
      </c>
      <c r="I9" s="19" t="s">
        <v>599</v>
      </c>
      <c r="J9" s="19" t="s">
        <v>1821</v>
      </c>
      <c r="K9" s="20">
        <v>0.5</v>
      </c>
      <c r="L9" s="21">
        <v>0.2</v>
      </c>
      <c r="M9" s="20">
        <v>3</v>
      </c>
      <c r="N9" s="21">
        <v>3</v>
      </c>
      <c r="O9" s="20">
        <v>15</v>
      </c>
      <c r="P9" s="21">
        <v>15</v>
      </c>
      <c r="Q9" s="22">
        <v>22.5</v>
      </c>
      <c r="R9" s="23">
        <v>9.0000000000000018</v>
      </c>
    </row>
    <row r="10" spans="1:20" ht="210" customHeight="1" x14ac:dyDescent="0.25">
      <c r="A10" s="16">
        <v>4</v>
      </c>
      <c r="B10" s="17" t="s">
        <v>1816</v>
      </c>
      <c r="C10" s="18" t="s">
        <v>1817</v>
      </c>
      <c r="D10" s="28"/>
      <c r="E10" s="19" t="s">
        <v>171</v>
      </c>
      <c r="F10" s="19" t="s">
        <v>172</v>
      </c>
      <c r="G10" s="19" t="s">
        <v>653</v>
      </c>
      <c r="H10" s="19" t="s">
        <v>173</v>
      </c>
      <c r="I10" s="19" t="s">
        <v>599</v>
      </c>
      <c r="J10" s="19" t="s">
        <v>654</v>
      </c>
      <c r="K10" s="20">
        <v>3</v>
      </c>
      <c r="L10" s="21">
        <v>0.5</v>
      </c>
      <c r="M10" s="20">
        <v>3</v>
      </c>
      <c r="N10" s="21">
        <v>3</v>
      </c>
      <c r="O10" s="20">
        <v>3</v>
      </c>
      <c r="P10" s="21">
        <v>3</v>
      </c>
      <c r="Q10" s="22">
        <v>27</v>
      </c>
      <c r="R10" s="23">
        <v>4.5</v>
      </c>
    </row>
    <row r="11" spans="1:20" ht="210" customHeight="1" x14ac:dyDescent="0.25">
      <c r="A11" s="16">
        <v>5</v>
      </c>
      <c r="B11" s="17" t="s">
        <v>1816</v>
      </c>
      <c r="C11" s="18" t="s">
        <v>1817</v>
      </c>
      <c r="D11" s="28"/>
      <c r="E11" s="19" t="s">
        <v>1822</v>
      </c>
      <c r="F11" s="19" t="s">
        <v>178</v>
      </c>
      <c r="G11" s="19" t="s">
        <v>656</v>
      </c>
      <c r="H11" s="19" t="s">
        <v>179</v>
      </c>
      <c r="I11" s="19" t="s">
        <v>599</v>
      </c>
      <c r="J11" s="19" t="s">
        <v>1823</v>
      </c>
      <c r="K11" s="20">
        <v>3</v>
      </c>
      <c r="L11" s="21">
        <v>1</v>
      </c>
      <c r="M11" s="20">
        <v>3</v>
      </c>
      <c r="N11" s="21">
        <v>3</v>
      </c>
      <c r="O11" s="20">
        <v>3</v>
      </c>
      <c r="P11" s="21">
        <v>3</v>
      </c>
      <c r="Q11" s="22">
        <v>27</v>
      </c>
      <c r="R11" s="23">
        <v>9</v>
      </c>
    </row>
    <row r="12" spans="1:20" ht="210" customHeight="1" x14ac:dyDescent="0.25">
      <c r="A12" s="16">
        <v>6</v>
      </c>
      <c r="B12" s="17" t="s">
        <v>1816</v>
      </c>
      <c r="C12" s="18" t="s">
        <v>1817</v>
      </c>
      <c r="D12" s="28"/>
      <c r="E12" s="19" t="s">
        <v>240</v>
      </c>
      <c r="F12" s="19" t="s">
        <v>241</v>
      </c>
      <c r="G12" s="19" t="s">
        <v>990</v>
      </c>
      <c r="H12" s="19" t="s">
        <v>242</v>
      </c>
      <c r="I12" s="19" t="s">
        <v>595</v>
      </c>
      <c r="J12" s="19" t="s">
        <v>243</v>
      </c>
      <c r="K12" s="20">
        <v>0.5</v>
      </c>
      <c r="L12" s="21">
        <v>0.5</v>
      </c>
      <c r="M12" s="20">
        <v>6</v>
      </c>
      <c r="N12" s="21">
        <v>6</v>
      </c>
      <c r="O12" s="20">
        <v>3</v>
      </c>
      <c r="P12" s="21">
        <v>3</v>
      </c>
      <c r="Q12" s="22">
        <v>9</v>
      </c>
      <c r="R12" s="23">
        <v>9</v>
      </c>
    </row>
    <row r="13" spans="1:20" ht="210" customHeight="1" x14ac:dyDescent="0.25">
      <c r="A13" s="16">
        <v>7</v>
      </c>
      <c r="B13" s="17" t="s">
        <v>1816</v>
      </c>
      <c r="C13" s="18" t="s">
        <v>1817</v>
      </c>
      <c r="D13" s="28"/>
      <c r="E13" s="19" t="s">
        <v>532</v>
      </c>
      <c r="F13" s="19" t="s">
        <v>533</v>
      </c>
      <c r="G13" s="19" t="s">
        <v>657</v>
      </c>
      <c r="H13" s="19" t="s">
        <v>534</v>
      </c>
      <c r="I13" s="19" t="s">
        <v>658</v>
      </c>
      <c r="J13" s="19" t="s">
        <v>535</v>
      </c>
      <c r="K13" s="20">
        <v>3</v>
      </c>
      <c r="L13" s="21">
        <v>0.5</v>
      </c>
      <c r="M13" s="20">
        <v>6</v>
      </c>
      <c r="N13" s="21">
        <v>6</v>
      </c>
      <c r="O13" s="20">
        <v>7</v>
      </c>
      <c r="P13" s="21">
        <v>7</v>
      </c>
      <c r="Q13" s="22">
        <v>126</v>
      </c>
      <c r="R13" s="23">
        <v>21</v>
      </c>
    </row>
    <row r="14" spans="1:20" ht="210" customHeight="1" x14ac:dyDescent="0.25">
      <c r="A14" s="16">
        <v>8</v>
      </c>
      <c r="B14" s="17" t="s">
        <v>1816</v>
      </c>
      <c r="C14" s="18" t="s">
        <v>1817</v>
      </c>
      <c r="D14" s="28"/>
      <c r="E14" s="19" t="s">
        <v>309</v>
      </c>
      <c r="F14" s="19" t="s">
        <v>310</v>
      </c>
      <c r="G14" s="19" t="s">
        <v>659</v>
      </c>
      <c r="H14" s="19" t="s">
        <v>311</v>
      </c>
      <c r="I14" s="19" t="s">
        <v>599</v>
      </c>
      <c r="J14" s="19" t="s">
        <v>312</v>
      </c>
      <c r="K14" s="20">
        <v>1</v>
      </c>
      <c r="L14" s="21">
        <v>0.5</v>
      </c>
      <c r="M14" s="20">
        <v>6</v>
      </c>
      <c r="N14" s="21">
        <v>6</v>
      </c>
      <c r="O14" s="20">
        <v>7</v>
      </c>
      <c r="P14" s="21">
        <v>7</v>
      </c>
      <c r="Q14" s="22">
        <v>42</v>
      </c>
      <c r="R14" s="23">
        <v>21</v>
      </c>
    </row>
    <row r="15" spans="1:20" ht="210" customHeight="1" x14ac:dyDescent="0.25">
      <c r="A15" s="16">
        <v>9</v>
      </c>
      <c r="B15" s="17" t="s">
        <v>1816</v>
      </c>
      <c r="C15" s="18" t="s">
        <v>1817</v>
      </c>
      <c r="D15" s="28"/>
      <c r="E15" s="19" t="s">
        <v>1481</v>
      </c>
      <c r="F15" s="19" t="s">
        <v>334</v>
      </c>
      <c r="G15" s="19" t="s">
        <v>660</v>
      </c>
      <c r="H15" s="19" t="s">
        <v>335</v>
      </c>
      <c r="I15" s="19" t="s">
        <v>661</v>
      </c>
      <c r="J15" s="19" t="s">
        <v>1824</v>
      </c>
      <c r="K15" s="20">
        <v>3</v>
      </c>
      <c r="L15" s="21">
        <v>0.5</v>
      </c>
      <c r="M15" s="20">
        <v>6</v>
      </c>
      <c r="N15" s="21">
        <v>6</v>
      </c>
      <c r="O15" s="20">
        <v>15</v>
      </c>
      <c r="P15" s="21">
        <v>15</v>
      </c>
      <c r="Q15" s="22">
        <v>270</v>
      </c>
      <c r="R15" s="23">
        <v>45</v>
      </c>
    </row>
    <row r="16" spans="1:20" ht="210" customHeight="1" x14ac:dyDescent="0.25">
      <c r="A16" s="16">
        <v>10</v>
      </c>
      <c r="B16" s="17" t="s">
        <v>1816</v>
      </c>
      <c r="C16" s="18" t="s">
        <v>1817</v>
      </c>
      <c r="D16" s="28"/>
      <c r="E16" s="19" t="s">
        <v>346</v>
      </c>
      <c r="F16" s="19" t="s">
        <v>347</v>
      </c>
      <c r="G16" s="19" t="s">
        <v>667</v>
      </c>
      <c r="H16" s="19" t="s">
        <v>348</v>
      </c>
      <c r="I16" s="19" t="s">
        <v>658</v>
      </c>
      <c r="J16" s="19" t="s">
        <v>349</v>
      </c>
      <c r="K16" s="20">
        <v>0.5</v>
      </c>
      <c r="L16" s="21">
        <v>0.1</v>
      </c>
      <c r="M16" s="20">
        <v>6</v>
      </c>
      <c r="N16" s="21">
        <v>6</v>
      </c>
      <c r="O16" s="20">
        <v>40</v>
      </c>
      <c r="P16" s="21">
        <v>40</v>
      </c>
      <c r="Q16" s="22">
        <v>120</v>
      </c>
      <c r="R16" s="23">
        <v>24.000000000000004</v>
      </c>
    </row>
    <row r="17" spans="1:18" ht="210" customHeight="1" x14ac:dyDescent="0.25">
      <c r="A17" s="16">
        <v>11</v>
      </c>
      <c r="B17" s="17" t="s">
        <v>1816</v>
      </c>
      <c r="C17" s="18" t="s">
        <v>1817</v>
      </c>
      <c r="D17" s="28"/>
      <c r="E17" s="19" t="s">
        <v>352</v>
      </c>
      <c r="F17" s="19" t="s">
        <v>353</v>
      </c>
      <c r="G17" s="19" t="s">
        <v>668</v>
      </c>
      <c r="H17" s="19" t="s">
        <v>354</v>
      </c>
      <c r="I17" s="19" t="s">
        <v>658</v>
      </c>
      <c r="J17" s="19" t="s">
        <v>355</v>
      </c>
      <c r="K17" s="20">
        <v>1</v>
      </c>
      <c r="L17" s="21">
        <v>0.2</v>
      </c>
      <c r="M17" s="20">
        <v>6</v>
      </c>
      <c r="N17" s="21">
        <v>6</v>
      </c>
      <c r="O17" s="20">
        <v>15</v>
      </c>
      <c r="P17" s="21">
        <v>15</v>
      </c>
      <c r="Q17" s="22">
        <v>90</v>
      </c>
      <c r="R17" s="23">
        <v>18.000000000000004</v>
      </c>
    </row>
    <row r="18" spans="1:18" ht="210" customHeight="1" x14ac:dyDescent="0.25">
      <c r="A18" s="16">
        <v>12</v>
      </c>
      <c r="B18" s="17" t="s">
        <v>1816</v>
      </c>
      <c r="C18" s="18" t="s">
        <v>1817</v>
      </c>
      <c r="D18" s="28"/>
      <c r="E18" s="19" t="s">
        <v>352</v>
      </c>
      <c r="F18" s="19" t="s">
        <v>569</v>
      </c>
      <c r="G18" s="19" t="s">
        <v>670</v>
      </c>
      <c r="H18" s="19" t="s">
        <v>570</v>
      </c>
      <c r="I18" s="19" t="s">
        <v>658</v>
      </c>
      <c r="J18" s="19" t="s">
        <v>355</v>
      </c>
      <c r="K18" s="20">
        <v>1</v>
      </c>
      <c r="L18" s="21">
        <v>0.2</v>
      </c>
      <c r="M18" s="20">
        <v>6</v>
      </c>
      <c r="N18" s="21">
        <v>6</v>
      </c>
      <c r="O18" s="20">
        <v>15</v>
      </c>
      <c r="P18" s="21">
        <v>15</v>
      </c>
      <c r="Q18" s="22">
        <v>90</v>
      </c>
      <c r="R18" s="23">
        <v>18.000000000000004</v>
      </c>
    </row>
    <row r="19" spans="1:18" ht="210" customHeight="1" x14ac:dyDescent="0.25">
      <c r="A19" s="16">
        <v>13</v>
      </c>
      <c r="B19" s="17" t="s">
        <v>1816</v>
      </c>
      <c r="C19" s="18" t="s">
        <v>1817</v>
      </c>
      <c r="D19" s="28"/>
      <c r="E19" s="19" t="s">
        <v>352</v>
      </c>
      <c r="F19" s="19" t="s">
        <v>575</v>
      </c>
      <c r="G19" s="19" t="s">
        <v>673</v>
      </c>
      <c r="H19" s="19" t="s">
        <v>576</v>
      </c>
      <c r="I19" s="19" t="s">
        <v>658</v>
      </c>
      <c r="J19" s="19" t="s">
        <v>355</v>
      </c>
      <c r="K19" s="20">
        <v>1</v>
      </c>
      <c r="L19" s="21">
        <v>0.2</v>
      </c>
      <c r="M19" s="20">
        <v>6</v>
      </c>
      <c r="N19" s="21">
        <v>6</v>
      </c>
      <c r="O19" s="20">
        <v>15</v>
      </c>
      <c r="P19" s="21">
        <v>15</v>
      </c>
      <c r="Q19" s="22">
        <v>90</v>
      </c>
      <c r="R19" s="23">
        <v>18.000000000000004</v>
      </c>
    </row>
    <row r="20" spans="1:18" ht="210" customHeight="1" x14ac:dyDescent="0.25">
      <c r="A20" s="16">
        <v>14</v>
      </c>
      <c r="B20" s="17" t="s">
        <v>1816</v>
      </c>
      <c r="C20" s="18" t="s">
        <v>1817</v>
      </c>
      <c r="D20" s="28"/>
      <c r="E20" s="19" t="s">
        <v>582</v>
      </c>
      <c r="F20" s="19" t="s">
        <v>583</v>
      </c>
      <c r="G20" s="19" t="s">
        <v>675</v>
      </c>
      <c r="H20" s="19" t="s">
        <v>584</v>
      </c>
      <c r="I20" s="19" t="s">
        <v>595</v>
      </c>
      <c r="J20" s="19" t="s">
        <v>184</v>
      </c>
      <c r="K20" s="20">
        <v>0.2</v>
      </c>
      <c r="L20" s="21">
        <v>0.2</v>
      </c>
      <c r="M20" s="20">
        <v>6</v>
      </c>
      <c r="N20" s="21">
        <v>6</v>
      </c>
      <c r="O20" s="20">
        <v>7</v>
      </c>
      <c r="P20" s="21">
        <v>7</v>
      </c>
      <c r="Q20" s="22">
        <v>8.4000000000000021</v>
      </c>
      <c r="R20" s="23">
        <v>8.4000000000000021</v>
      </c>
    </row>
    <row r="21" spans="1:18" ht="210" customHeight="1" x14ac:dyDescent="0.25">
      <c r="A21" s="16">
        <v>15</v>
      </c>
      <c r="B21" s="17" t="s">
        <v>1816</v>
      </c>
      <c r="C21" s="18" t="s">
        <v>1817</v>
      </c>
      <c r="D21" s="28"/>
      <c r="E21" s="19" t="s">
        <v>585</v>
      </c>
      <c r="F21" s="19" t="s">
        <v>586</v>
      </c>
      <c r="G21" s="19" t="s">
        <v>676</v>
      </c>
      <c r="H21" s="19" t="s">
        <v>587</v>
      </c>
      <c r="I21" s="19" t="s">
        <v>595</v>
      </c>
      <c r="J21" s="19" t="s">
        <v>184</v>
      </c>
      <c r="K21" s="20">
        <v>0.1</v>
      </c>
      <c r="L21" s="21">
        <v>0.1</v>
      </c>
      <c r="M21" s="20">
        <v>6</v>
      </c>
      <c r="N21" s="21">
        <v>6</v>
      </c>
      <c r="O21" s="20">
        <v>15</v>
      </c>
      <c r="P21" s="21">
        <v>15</v>
      </c>
      <c r="Q21" s="22">
        <v>9.0000000000000018</v>
      </c>
      <c r="R21" s="23">
        <v>9.0000000000000018</v>
      </c>
    </row>
    <row r="22" spans="1:18" ht="210" customHeight="1" x14ac:dyDescent="0.25">
      <c r="A22" s="16">
        <v>16</v>
      </c>
      <c r="B22" s="17" t="s">
        <v>1816</v>
      </c>
      <c r="C22" s="18" t="s">
        <v>1817</v>
      </c>
      <c r="D22" s="28"/>
      <c r="E22" s="19" t="s">
        <v>48</v>
      </c>
      <c r="F22" s="19" t="s">
        <v>49</v>
      </c>
      <c r="G22" s="19" t="s">
        <v>608</v>
      </c>
      <c r="H22" s="19" t="s">
        <v>50</v>
      </c>
      <c r="I22" s="19" t="s">
        <v>599</v>
      </c>
      <c r="J22" s="19" t="s">
        <v>51</v>
      </c>
      <c r="K22" s="20">
        <v>1</v>
      </c>
      <c r="L22" s="21">
        <v>0.5</v>
      </c>
      <c r="M22" s="20">
        <v>6</v>
      </c>
      <c r="N22" s="21">
        <v>6</v>
      </c>
      <c r="O22" s="20">
        <v>7</v>
      </c>
      <c r="P22" s="21">
        <v>7</v>
      </c>
      <c r="Q22" s="22">
        <v>42</v>
      </c>
      <c r="R22" s="23">
        <v>21</v>
      </c>
    </row>
    <row r="23" spans="1:18" ht="210" customHeight="1" x14ac:dyDescent="0.25">
      <c r="A23" s="16">
        <v>17</v>
      </c>
      <c r="B23" s="17" t="s">
        <v>1816</v>
      </c>
      <c r="C23" s="18" t="s">
        <v>1817</v>
      </c>
      <c r="D23" s="28"/>
      <c r="E23" s="19" t="s">
        <v>65</v>
      </c>
      <c r="F23" s="19" t="s">
        <v>66</v>
      </c>
      <c r="G23" s="19" t="s">
        <v>624</v>
      </c>
      <c r="H23" s="19" t="s">
        <v>67</v>
      </c>
      <c r="I23" s="19" t="s">
        <v>599</v>
      </c>
      <c r="J23" s="19" t="s">
        <v>51</v>
      </c>
      <c r="K23" s="20">
        <v>0.5</v>
      </c>
      <c r="L23" s="21">
        <v>0.2</v>
      </c>
      <c r="M23" s="20">
        <v>6</v>
      </c>
      <c r="N23" s="21">
        <v>6</v>
      </c>
      <c r="O23" s="20">
        <v>15</v>
      </c>
      <c r="P23" s="21">
        <v>15</v>
      </c>
      <c r="Q23" s="22">
        <v>45</v>
      </c>
      <c r="R23" s="23">
        <v>18.000000000000004</v>
      </c>
    </row>
    <row r="24" spans="1:18" ht="210" customHeight="1" x14ac:dyDescent="0.25">
      <c r="A24" s="16">
        <v>18</v>
      </c>
      <c r="B24" s="17" t="s">
        <v>1816</v>
      </c>
      <c r="C24" s="18" t="s">
        <v>1817</v>
      </c>
      <c r="D24" s="28"/>
      <c r="E24" s="19" t="s">
        <v>109</v>
      </c>
      <c r="F24" s="19" t="s">
        <v>110</v>
      </c>
      <c r="G24" s="19" t="s">
        <v>646</v>
      </c>
      <c r="H24" s="19" t="s">
        <v>111</v>
      </c>
      <c r="I24" s="19" t="s">
        <v>599</v>
      </c>
      <c r="J24" s="19" t="s">
        <v>112</v>
      </c>
      <c r="K24" s="20">
        <v>3</v>
      </c>
      <c r="L24" s="21">
        <v>1</v>
      </c>
      <c r="M24" s="20">
        <v>6</v>
      </c>
      <c r="N24" s="21">
        <v>6</v>
      </c>
      <c r="O24" s="20">
        <v>3</v>
      </c>
      <c r="P24" s="21">
        <v>3</v>
      </c>
      <c r="Q24" s="22">
        <v>54</v>
      </c>
      <c r="R24" s="23">
        <v>18</v>
      </c>
    </row>
    <row r="25" spans="1:18" ht="210" customHeight="1" x14ac:dyDescent="0.25">
      <c r="A25" s="16">
        <v>19</v>
      </c>
      <c r="B25" s="17" t="s">
        <v>1816</v>
      </c>
      <c r="C25" s="18" t="s">
        <v>1817</v>
      </c>
      <c r="D25" s="28"/>
      <c r="E25" s="19" t="s">
        <v>449</v>
      </c>
      <c r="F25" s="19" t="s">
        <v>450</v>
      </c>
      <c r="G25" s="19" t="s">
        <v>710</v>
      </c>
      <c r="H25" s="19" t="s">
        <v>451</v>
      </c>
      <c r="I25" s="19" t="s">
        <v>599</v>
      </c>
      <c r="J25" s="19" t="s">
        <v>452</v>
      </c>
      <c r="K25" s="20">
        <v>0.5</v>
      </c>
      <c r="L25" s="21">
        <v>0.2</v>
      </c>
      <c r="M25" s="20">
        <v>6</v>
      </c>
      <c r="N25" s="21">
        <v>6</v>
      </c>
      <c r="O25" s="20">
        <v>7</v>
      </c>
      <c r="P25" s="21">
        <v>7</v>
      </c>
      <c r="Q25" s="22">
        <v>21</v>
      </c>
      <c r="R25" s="23">
        <v>8.4000000000000021</v>
      </c>
    </row>
    <row r="26" spans="1:18" ht="210" customHeight="1" x14ac:dyDescent="0.25">
      <c r="A26" s="16">
        <v>20</v>
      </c>
      <c r="B26" s="17" t="s">
        <v>1816</v>
      </c>
      <c r="C26" s="18" t="s">
        <v>1817</v>
      </c>
      <c r="D26" s="28"/>
      <c r="E26" s="19" t="s">
        <v>515</v>
      </c>
      <c r="F26" s="19" t="s">
        <v>516</v>
      </c>
      <c r="G26" s="19" t="s">
        <v>792</v>
      </c>
      <c r="H26" s="19" t="s">
        <v>517</v>
      </c>
      <c r="I26" s="19" t="s">
        <v>595</v>
      </c>
      <c r="J26" s="19" t="s">
        <v>243</v>
      </c>
      <c r="K26" s="20">
        <v>0.5</v>
      </c>
      <c r="L26" s="21">
        <v>0.5</v>
      </c>
      <c r="M26" s="20">
        <v>6</v>
      </c>
      <c r="N26" s="21">
        <v>6</v>
      </c>
      <c r="O26" s="20">
        <v>3</v>
      </c>
      <c r="P26" s="21">
        <v>3</v>
      </c>
      <c r="Q26" s="22">
        <v>9</v>
      </c>
      <c r="R26" s="23">
        <v>9</v>
      </c>
    </row>
    <row r="27" spans="1:18" ht="210" customHeight="1" x14ac:dyDescent="0.25">
      <c r="A27" s="16">
        <v>21</v>
      </c>
      <c r="B27" s="17" t="s">
        <v>1816</v>
      </c>
      <c r="C27" s="18" t="s">
        <v>1817</v>
      </c>
      <c r="D27" s="28"/>
      <c r="E27" s="19" t="s">
        <v>273</v>
      </c>
      <c r="F27" s="19" t="s">
        <v>274</v>
      </c>
      <c r="G27" s="19" t="s">
        <v>793</v>
      </c>
      <c r="H27" s="19" t="s">
        <v>275</v>
      </c>
      <c r="I27" s="19" t="s">
        <v>595</v>
      </c>
      <c r="J27" s="19" t="s">
        <v>243</v>
      </c>
      <c r="K27" s="20">
        <v>0.5</v>
      </c>
      <c r="L27" s="21">
        <v>0.5</v>
      </c>
      <c r="M27" s="20">
        <v>6</v>
      </c>
      <c r="N27" s="21">
        <v>6</v>
      </c>
      <c r="O27" s="20">
        <v>3</v>
      </c>
      <c r="P27" s="21">
        <v>3</v>
      </c>
      <c r="Q27" s="22">
        <v>9</v>
      </c>
      <c r="R27" s="23">
        <v>9</v>
      </c>
    </row>
    <row r="28" spans="1:18" ht="210" customHeight="1" x14ac:dyDescent="0.25">
      <c r="B28" s="17"/>
      <c r="G28" s="19" t="str">
        <f>IF(F28="","",VLOOKUP(F28,[3]списки!$U$2:$V$147,2,))</f>
        <v/>
      </c>
      <c r="I28" s="19" t="str">
        <f>IF(F28="","",VLOOKUP(Q28,[3]списки!$O$2:$P$8,2))</f>
        <v/>
      </c>
    </row>
    <row r="29" spans="1:18" ht="210" customHeight="1" x14ac:dyDescent="0.25">
      <c r="B29" s="17"/>
    </row>
    <row r="30" spans="1:18" ht="210" customHeight="1" x14ac:dyDescent="0.25">
      <c r="B30" s="17"/>
    </row>
    <row r="31" spans="1:18" ht="210" customHeight="1" x14ac:dyDescent="0.25">
      <c r="B31" s="17"/>
    </row>
    <row r="32" spans="1:18" ht="210" customHeight="1" x14ac:dyDescent="0.25">
      <c r="B32" s="17"/>
    </row>
    <row r="33" spans="2:2" ht="210" customHeight="1" x14ac:dyDescent="0.25">
      <c r="B33" s="17"/>
    </row>
    <row r="34" spans="2:2" ht="210" customHeight="1" x14ac:dyDescent="0.25">
      <c r="B34" s="17"/>
    </row>
    <row r="35" spans="2:2" ht="210" customHeight="1" x14ac:dyDescent="0.25">
      <c r="B35" s="17"/>
    </row>
    <row r="36" spans="2:2" ht="210" customHeight="1" x14ac:dyDescent="0.25">
      <c r="B36" s="17"/>
    </row>
    <row r="37" spans="2:2" ht="210" customHeight="1" x14ac:dyDescent="0.25">
      <c r="B37" s="17"/>
    </row>
    <row r="38" spans="2:2" ht="210" customHeight="1" x14ac:dyDescent="0.25">
      <c r="B38" s="17"/>
    </row>
    <row r="39" spans="2:2" ht="210" customHeight="1" x14ac:dyDescent="0.25">
      <c r="B39" s="17"/>
    </row>
    <row r="40" spans="2:2" ht="210" customHeight="1" x14ac:dyDescent="0.25">
      <c r="B40" s="17"/>
    </row>
    <row r="41" spans="2:2" ht="210" customHeight="1" x14ac:dyDescent="0.25">
      <c r="B41" s="17"/>
    </row>
    <row r="42" spans="2:2" ht="210" customHeight="1" x14ac:dyDescent="0.25">
      <c r="B42" s="17"/>
    </row>
    <row r="43" spans="2:2" ht="210" customHeight="1" x14ac:dyDescent="0.25">
      <c r="B43" s="17"/>
    </row>
    <row r="44" spans="2:2" ht="210" customHeight="1" x14ac:dyDescent="0.25">
      <c r="B44" s="17"/>
    </row>
    <row r="45" spans="2:2" ht="210" customHeight="1" x14ac:dyDescent="0.25">
      <c r="B45" s="17"/>
    </row>
    <row r="46" spans="2:2" ht="210" customHeight="1" x14ac:dyDescent="0.25">
      <c r="B46" s="17"/>
    </row>
    <row r="47" spans="2:2" ht="210" customHeight="1" x14ac:dyDescent="0.25">
      <c r="B47" s="17"/>
    </row>
    <row r="48" spans="2:2" ht="210" customHeight="1" x14ac:dyDescent="0.25">
      <c r="B48" s="17"/>
    </row>
    <row r="49" spans="2:2" ht="210" customHeight="1" x14ac:dyDescent="0.25">
      <c r="B49" s="17"/>
    </row>
    <row r="50" spans="2:2" ht="210" customHeight="1" x14ac:dyDescent="0.25">
      <c r="B50" s="17"/>
    </row>
    <row r="51" spans="2:2" ht="210" customHeight="1" x14ac:dyDescent="0.25">
      <c r="B51" s="17"/>
    </row>
    <row r="52" spans="2:2" ht="210" customHeight="1" x14ac:dyDescent="0.25">
      <c r="B52" s="17"/>
    </row>
    <row r="53" spans="2:2" ht="210" customHeight="1" x14ac:dyDescent="0.25">
      <c r="B53" s="17"/>
    </row>
    <row r="54" spans="2:2" ht="210" customHeight="1" x14ac:dyDescent="0.25">
      <c r="B54" s="17"/>
    </row>
    <row r="55" spans="2:2" ht="210" customHeight="1" x14ac:dyDescent="0.25">
      <c r="B55" s="17"/>
    </row>
    <row r="56" spans="2:2" ht="210" customHeight="1" x14ac:dyDescent="0.25">
      <c r="B56" s="17"/>
    </row>
    <row r="57" spans="2:2" ht="210" customHeight="1" x14ac:dyDescent="0.25">
      <c r="B57" s="17"/>
    </row>
    <row r="58" spans="2:2" ht="210" customHeight="1" x14ac:dyDescent="0.25">
      <c r="B58" s="17"/>
    </row>
    <row r="59" spans="2:2" ht="210" customHeight="1" x14ac:dyDescent="0.25">
      <c r="B59" s="17"/>
    </row>
    <row r="60" spans="2:2" ht="210" customHeight="1" x14ac:dyDescent="0.25">
      <c r="B60" s="17"/>
    </row>
    <row r="61" spans="2:2" ht="210" customHeight="1" x14ac:dyDescent="0.25">
      <c r="B61" s="17"/>
    </row>
    <row r="62" spans="2:2" ht="210" customHeight="1" x14ac:dyDescent="0.25">
      <c r="B62" s="17"/>
    </row>
    <row r="63" spans="2:2" ht="210" customHeight="1" x14ac:dyDescent="0.25">
      <c r="B63" s="17"/>
    </row>
    <row r="64" spans="2:2" ht="210" customHeight="1" x14ac:dyDescent="0.25">
      <c r="B64" s="17"/>
    </row>
    <row r="65" spans="2:2" ht="210" customHeight="1" x14ac:dyDescent="0.25">
      <c r="B65" s="17"/>
    </row>
    <row r="66" spans="2:2" ht="210" customHeight="1" x14ac:dyDescent="0.25">
      <c r="B66" s="17"/>
    </row>
    <row r="67" spans="2:2" ht="210" customHeight="1" x14ac:dyDescent="0.25">
      <c r="B67" s="17"/>
    </row>
    <row r="68" spans="2:2" ht="210" customHeight="1" x14ac:dyDescent="0.25">
      <c r="B68" s="17"/>
    </row>
    <row r="69" spans="2:2" ht="210" customHeight="1" x14ac:dyDescent="0.25">
      <c r="B69" s="17"/>
    </row>
    <row r="70" spans="2:2" ht="210" customHeight="1" x14ac:dyDescent="0.25">
      <c r="B70" s="17"/>
    </row>
    <row r="71" spans="2:2" ht="210" customHeight="1" x14ac:dyDescent="0.25">
      <c r="B71" s="17"/>
    </row>
    <row r="72" spans="2:2" ht="210" customHeight="1" x14ac:dyDescent="0.25">
      <c r="B72" s="17"/>
    </row>
    <row r="73" spans="2:2" ht="210" customHeight="1" x14ac:dyDescent="0.25">
      <c r="B73" s="17"/>
    </row>
    <row r="74" spans="2:2" ht="210" customHeight="1" x14ac:dyDescent="0.25">
      <c r="B74" s="17"/>
    </row>
    <row r="75" spans="2:2" ht="210" customHeight="1" x14ac:dyDescent="0.25">
      <c r="B75" s="17"/>
    </row>
    <row r="76" spans="2:2" ht="210" customHeight="1" x14ac:dyDescent="0.25">
      <c r="B76" s="17"/>
    </row>
    <row r="77" spans="2:2" ht="210" customHeight="1" x14ac:dyDescent="0.25">
      <c r="B77" s="17"/>
    </row>
    <row r="78" spans="2:2" ht="210" customHeight="1" x14ac:dyDescent="0.25">
      <c r="B78" s="17"/>
    </row>
    <row r="79" spans="2:2" ht="210" customHeight="1" x14ac:dyDescent="0.25">
      <c r="B79" s="17"/>
    </row>
    <row r="80" spans="2:2" ht="210" customHeight="1" x14ac:dyDescent="0.25">
      <c r="B80" s="17"/>
    </row>
    <row r="81" spans="1:9" ht="210" customHeight="1" x14ac:dyDescent="0.25">
      <c r="B81" s="17"/>
    </row>
    <row r="82" spans="1:9" ht="210" customHeight="1" x14ac:dyDescent="0.25">
      <c r="B82" s="17"/>
    </row>
    <row r="83" spans="1:9" ht="210" customHeight="1" x14ac:dyDescent="0.25">
      <c r="B83" s="17"/>
    </row>
    <row r="84" spans="1:9" ht="210" customHeight="1" x14ac:dyDescent="0.25">
      <c r="B84" s="17"/>
    </row>
    <row r="85" spans="1:9" ht="210" customHeight="1" x14ac:dyDescent="0.25">
      <c r="B85" s="17"/>
    </row>
    <row r="86" spans="1:9" ht="210" customHeight="1" x14ac:dyDescent="0.25">
      <c r="B86" s="17"/>
    </row>
    <row r="87" spans="1:9" ht="210" customHeight="1" x14ac:dyDescent="0.25">
      <c r="A87" s="16">
        <v>86</v>
      </c>
      <c r="B87" s="17"/>
      <c r="G87" s="19" t="str">
        <f>IF(F87="","",VLOOKUP(F87,[3]списки!$U$2:$V$147,2,))</f>
        <v/>
      </c>
      <c r="I87" s="19" t="str">
        <f>IF(F87="","",VLOOKUP(Q87,[3]списки!$O$2:$P$8,2))</f>
        <v/>
      </c>
    </row>
    <row r="88" spans="1:9" x14ac:dyDescent="0.25">
      <c r="A88" s="16">
        <v>87</v>
      </c>
    </row>
    <row r="89" spans="1:9" x14ac:dyDescent="0.25">
      <c r="A89" s="16">
        <v>88</v>
      </c>
    </row>
    <row r="90" spans="1:9" x14ac:dyDescent="0.25">
      <c r="A90" s="16">
        <v>89</v>
      </c>
    </row>
    <row r="91" spans="1:9" x14ac:dyDescent="0.25">
      <c r="A91" s="16">
        <v>90</v>
      </c>
    </row>
    <row r="92" spans="1:9" x14ac:dyDescent="0.25">
      <c r="A92" s="16">
        <v>91</v>
      </c>
    </row>
    <row r="93" spans="1:9" x14ac:dyDescent="0.25">
      <c r="A93" s="16">
        <v>92</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7 Q9:R10 Q13:R13 Q16:R1048576">
    <cfRule type="expression" dxfId="751" priority="21">
      <formula>IF(ROW(Q1)&gt;6,Q1&gt;400)</formula>
    </cfRule>
    <cfRule type="expression" dxfId="750" priority="22">
      <formula>IF(ROW(Q1)&gt;6,Q1&gt;200)</formula>
    </cfRule>
    <cfRule type="expression" dxfId="749" priority="23">
      <formula>IF(ROW(Q1)&gt;6,Q1&gt;70)</formula>
    </cfRule>
    <cfRule type="expression" dxfId="748" priority="24">
      <formula>IF(ROW(Q1)&gt;6,Q1&gt;20)</formula>
    </cfRule>
  </conditionalFormatting>
  <conditionalFormatting sqref="Q8:R8">
    <cfRule type="expression" dxfId="747" priority="17">
      <formula>IF(ROW(Q8)&gt;6,Q8&gt;400)</formula>
    </cfRule>
    <cfRule type="expression" dxfId="746" priority="18">
      <formula>IF(ROW(Q8)&gt;6,Q8&gt;200)</formula>
    </cfRule>
    <cfRule type="expression" dxfId="745" priority="19">
      <formula>IF(ROW(Q8)&gt;6,Q8&gt;70)</formula>
    </cfRule>
    <cfRule type="expression" dxfId="744" priority="20">
      <formula>IF(ROW(Q8)&gt;6,Q8&gt;20)</formula>
    </cfRule>
  </conditionalFormatting>
  <conditionalFormatting sqref="Q11:R11">
    <cfRule type="expression" dxfId="743" priority="13">
      <formula>IF(ROW(Q11)&gt;6,Q11&gt;400)</formula>
    </cfRule>
    <cfRule type="expression" dxfId="742" priority="14">
      <formula>IF(ROW(Q11)&gt;6,Q11&gt;200)</formula>
    </cfRule>
    <cfRule type="expression" dxfId="741" priority="15">
      <formula>IF(ROW(Q11)&gt;6,Q11&gt;70)</formula>
    </cfRule>
    <cfRule type="expression" dxfId="740" priority="16">
      <formula>IF(ROW(Q11)&gt;6,Q11&gt;20)</formula>
    </cfRule>
  </conditionalFormatting>
  <conditionalFormatting sqref="Q12:R12">
    <cfRule type="expression" dxfId="739" priority="9">
      <formula>IF(ROW(Q12)&gt;6,Q12&gt;400)</formula>
    </cfRule>
    <cfRule type="expression" dxfId="738" priority="10">
      <formula>IF(ROW(Q12)&gt;6,Q12&gt;200)</formula>
    </cfRule>
    <cfRule type="expression" dxfId="737" priority="11">
      <formula>IF(ROW(Q12)&gt;6,Q12&gt;70)</formula>
    </cfRule>
    <cfRule type="expression" dxfId="736" priority="12">
      <formula>IF(ROW(Q12)&gt;6,Q12&gt;20)</formula>
    </cfRule>
  </conditionalFormatting>
  <conditionalFormatting sqref="Q14:R14">
    <cfRule type="expression" dxfId="735" priority="5">
      <formula>IF(ROW(Q14)&gt;6,Q14&gt;400)</formula>
    </cfRule>
    <cfRule type="expression" dxfId="734" priority="6">
      <formula>IF(ROW(Q14)&gt;6,Q14&gt;200)</formula>
    </cfRule>
    <cfRule type="expression" dxfId="733" priority="7">
      <formula>IF(ROW(Q14)&gt;6,Q14&gt;70)</formula>
    </cfRule>
    <cfRule type="expression" dxfId="732" priority="8">
      <formula>IF(ROW(Q14)&gt;6,Q14&gt;20)</formula>
    </cfRule>
  </conditionalFormatting>
  <conditionalFormatting sqref="Q15:R15">
    <cfRule type="expression" dxfId="731" priority="1">
      <formula>IF(ROW(Q15)&gt;6,Q15&gt;400)</formula>
    </cfRule>
    <cfRule type="expression" dxfId="730" priority="2">
      <formula>IF(ROW(Q15)&gt;6,Q15&gt;200)</formula>
    </cfRule>
    <cfRule type="expression" dxfId="729" priority="3">
      <formula>IF(ROW(Q15)&gt;6,Q15&gt;70)</formula>
    </cfRule>
    <cfRule type="expression" dxfId="728" priority="4">
      <formula>IF(ROW(Q15)&gt;6,Q15&gt;20)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0"/>
  <sheetViews>
    <sheetView view="pageBreakPreview" zoomScale="60" zoomScaleNormal="80" workbookViewId="0">
      <selection activeCell="B7" sqref="B7"/>
    </sheetView>
  </sheetViews>
  <sheetFormatPr defaultColWidth="9.140625" defaultRowHeight="21" x14ac:dyDescent="0.25"/>
  <cols>
    <col min="1" max="1" width="7.42578125" style="16" customWidth="1"/>
    <col min="2" max="2" width="216" style="18" customWidth="1"/>
    <col min="3" max="3" width="77.5703125" style="18" hidden="1" customWidth="1"/>
    <col min="4" max="4" width="15" style="18" hidden="1" customWidth="1"/>
    <col min="5" max="5" width="20.85546875" style="19" customWidth="1"/>
    <col min="6" max="6" width="11.5703125" style="19" customWidth="1"/>
    <col min="7" max="7" width="39.85546875" style="19" customWidth="1"/>
    <col min="8" max="8" width="33.28515625" style="19" customWidth="1"/>
    <col min="9" max="9" width="32.140625" style="19" customWidth="1"/>
    <col min="10" max="10" width="39.28515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409.5" x14ac:dyDescent="0.25">
      <c r="A7" s="16">
        <v>1</v>
      </c>
      <c r="B7" s="17" t="s">
        <v>395</v>
      </c>
      <c r="C7" s="18" t="s">
        <v>396</v>
      </c>
      <c r="E7" s="19" t="s">
        <v>19</v>
      </c>
      <c r="F7" s="19" t="s">
        <v>20</v>
      </c>
      <c r="G7" s="19" t="str">
        <f>IF(F7="","",VLOOKUP(F7,[35]списки!$U$2:$V$147,2,))</f>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
      <c r="H7" s="19" t="s">
        <v>21</v>
      </c>
      <c r="I7" s="19" t="str">
        <f>IF(F7="","",VLOOKUP(Q7,[35]списки!$O$2:$P$8,2))</f>
        <v>Небольшой риск, меры не требуются</v>
      </c>
      <c r="J7" s="19" t="s">
        <v>397</v>
      </c>
      <c r="K7" s="20">
        <v>1</v>
      </c>
      <c r="L7" s="21">
        <v>1</v>
      </c>
      <c r="M7" s="20">
        <v>6</v>
      </c>
      <c r="N7" s="21">
        <v>6</v>
      </c>
      <c r="O7" s="20">
        <v>3</v>
      </c>
      <c r="P7" s="21">
        <v>3</v>
      </c>
      <c r="Q7" s="22">
        <v>18</v>
      </c>
      <c r="R7" s="23">
        <v>18</v>
      </c>
    </row>
    <row r="8" spans="1:20" ht="210" x14ac:dyDescent="0.25">
      <c r="A8" s="16">
        <v>2</v>
      </c>
      <c r="B8" s="17" t="s">
        <v>398</v>
      </c>
      <c r="C8" s="18" t="s">
        <v>399</v>
      </c>
      <c r="E8" s="19" t="s">
        <v>400</v>
      </c>
      <c r="F8" s="19" t="s">
        <v>26</v>
      </c>
      <c r="G8" s="19" t="str">
        <f>IF(F8="","",VLOOKUP(F8,[35]списки!$U$2:$V$147,2,))</f>
        <v>Опасность падения с высоты, в том числе из-за отсутствия ограждения, из-за обрыва троса, в котлован, в шахту при подъеме или спуске при нештатной ситуации;</v>
      </c>
      <c r="H8" s="19" t="s">
        <v>27</v>
      </c>
      <c r="I8" s="19" t="str">
        <f>IF(F8="","",VLOOKUP(Q8,[35]списки!$O$2:$P$8,2))</f>
        <v xml:space="preserve">Возможный риск, необходимо уделить внимание </v>
      </c>
      <c r="J8" s="19" t="s">
        <v>28</v>
      </c>
      <c r="K8" s="20">
        <v>0.5</v>
      </c>
      <c r="L8" s="21">
        <v>0.2</v>
      </c>
      <c r="M8" s="20">
        <v>6</v>
      </c>
      <c r="N8" s="21">
        <v>6</v>
      </c>
      <c r="O8" s="20">
        <v>15</v>
      </c>
      <c r="P8" s="21">
        <v>15</v>
      </c>
      <c r="Q8" s="22">
        <v>45</v>
      </c>
      <c r="R8" s="23">
        <v>18.000000000000004</v>
      </c>
    </row>
    <row r="9" spans="1:20" ht="409.5" x14ac:dyDescent="0.25">
      <c r="A9" s="16">
        <v>3</v>
      </c>
      <c r="B9" s="17" t="s">
        <v>401</v>
      </c>
      <c r="C9" s="18" t="s">
        <v>402</v>
      </c>
      <c r="E9" s="19" t="s">
        <v>403</v>
      </c>
      <c r="F9" s="19" t="s">
        <v>38</v>
      </c>
      <c r="G9" s="19" t="str">
        <f>IF(F9="","",VLOOKUP(F9,[35]списки!$U$2:$V$147,2,))</f>
        <v>Опасность падения из-за внезапного появления на пути следования большого перепада высот;</v>
      </c>
      <c r="H9" s="19" t="s">
        <v>39</v>
      </c>
      <c r="I9" s="19" t="str">
        <f>IF(F9="","",VLOOKUP(Q9,[35]списки!$O$2:$P$8,2))</f>
        <v xml:space="preserve">Возможный риск, необходимо уделить внимание </v>
      </c>
      <c r="J9" s="19" t="s">
        <v>28</v>
      </c>
      <c r="K9" s="20">
        <v>0.5</v>
      </c>
      <c r="L9" s="21">
        <v>0.2</v>
      </c>
      <c r="M9" s="20">
        <v>6</v>
      </c>
      <c r="N9" s="21">
        <v>6</v>
      </c>
      <c r="O9" s="20">
        <v>15</v>
      </c>
      <c r="P9" s="21">
        <v>15</v>
      </c>
      <c r="Q9" s="22">
        <v>45</v>
      </c>
      <c r="R9" s="23">
        <v>18.000000000000004</v>
      </c>
    </row>
    <row r="10" spans="1:20" ht="147" x14ac:dyDescent="0.25">
      <c r="A10" s="16">
        <v>4</v>
      </c>
      <c r="B10" s="17" t="s">
        <v>404</v>
      </c>
      <c r="C10" s="18" t="s">
        <v>405</v>
      </c>
      <c r="E10" s="19" t="s">
        <v>42</v>
      </c>
      <c r="F10" s="19" t="s">
        <v>43</v>
      </c>
      <c r="G10" s="19" t="str">
        <f>IF(F10="","",VLOOKUP(F10,[35]списки!$U$2:$V$147,2,))</f>
        <v>Опасность удара;</v>
      </c>
      <c r="H10" s="19" t="s">
        <v>44</v>
      </c>
      <c r="I10" s="19" t="str">
        <f>IF(F10="","",VLOOKUP(Q10,[35]списки!$O$2:$P$8,2))</f>
        <v xml:space="preserve">Возможный риск, необходимо уделить внимание </v>
      </c>
      <c r="J10" s="19" t="s">
        <v>45</v>
      </c>
      <c r="K10" s="20">
        <v>1</v>
      </c>
      <c r="L10" s="21">
        <v>0.5</v>
      </c>
      <c r="M10" s="20">
        <v>6</v>
      </c>
      <c r="N10" s="21">
        <v>6</v>
      </c>
      <c r="O10" s="20">
        <v>7</v>
      </c>
      <c r="P10" s="21">
        <v>7</v>
      </c>
      <c r="Q10" s="22">
        <v>42</v>
      </c>
      <c r="R10" s="23">
        <v>21</v>
      </c>
    </row>
    <row r="11" spans="1:20" ht="189" x14ac:dyDescent="0.25">
      <c r="A11" s="16">
        <v>5</v>
      </c>
      <c r="B11" s="17" t="s">
        <v>406</v>
      </c>
      <c r="C11" s="18" t="s">
        <v>407</v>
      </c>
      <c r="E11" s="19" t="s">
        <v>25</v>
      </c>
      <c r="F11" s="19" t="s">
        <v>26</v>
      </c>
      <c r="G11" s="19" t="str">
        <f>IF(F11="","",VLOOKUP(F11,[35]списки!$U$2:$V$147,2,))</f>
        <v>Опасность падения с высоты, в том числе из-за отсутствия ограждения, из-за обрыва троса, в котлован, в шахту при подъеме или спуске при нештатной ситуации;</v>
      </c>
      <c r="H11" s="19" t="s">
        <v>27</v>
      </c>
      <c r="I11" s="19" t="str">
        <f>IF(F11="","",VLOOKUP(Q11,[35]списки!$O$2:$P$8,2))</f>
        <v xml:space="preserve">Возможный риск, необходимо уделить внимание </v>
      </c>
      <c r="J11" s="19" t="s">
        <v>28</v>
      </c>
      <c r="K11" s="20">
        <v>0.5</v>
      </c>
      <c r="L11" s="21">
        <v>0.2</v>
      </c>
      <c r="M11" s="20">
        <v>6</v>
      </c>
      <c r="N11" s="21">
        <v>6</v>
      </c>
      <c r="O11" s="20">
        <v>15</v>
      </c>
      <c r="P11" s="21">
        <v>15</v>
      </c>
      <c r="Q11" s="22">
        <v>45</v>
      </c>
      <c r="R11" s="23">
        <v>18.000000000000004</v>
      </c>
    </row>
    <row r="12" spans="1:20" ht="210" x14ac:dyDescent="0.25">
      <c r="A12" s="16">
        <v>6</v>
      </c>
      <c r="B12" s="17" t="s">
        <v>398</v>
      </c>
      <c r="C12" s="18" t="s">
        <v>399</v>
      </c>
      <c r="E12" s="19" t="s">
        <v>403</v>
      </c>
      <c r="F12" s="19" t="s">
        <v>38</v>
      </c>
      <c r="G12" s="19" t="str">
        <f>IF(F12="","",VLOOKUP(F12,[35]списки!$U$2:$V$147,2,))</f>
        <v>Опасность падения из-за внезапного появления на пути следования большого перепада высот;</v>
      </c>
      <c r="H12" s="19" t="s">
        <v>39</v>
      </c>
      <c r="I12" s="19" t="str">
        <f>IF(F12="","",VLOOKUP(Q12,[35]списки!$O$2:$P$8,2))</f>
        <v xml:space="preserve">Возможный риск, необходимо уделить внимание </v>
      </c>
      <c r="J12" s="19" t="s">
        <v>28</v>
      </c>
      <c r="K12" s="20">
        <v>0.5</v>
      </c>
      <c r="L12" s="21">
        <v>0.2</v>
      </c>
      <c r="M12" s="20">
        <v>6</v>
      </c>
      <c r="N12" s="21">
        <v>6</v>
      </c>
      <c r="O12" s="20">
        <v>15</v>
      </c>
      <c r="P12" s="21">
        <v>15</v>
      </c>
      <c r="Q12" s="22">
        <v>45</v>
      </c>
      <c r="R12" s="23">
        <v>18.000000000000004</v>
      </c>
    </row>
    <row r="13" spans="1:20" ht="147" x14ac:dyDescent="0.25">
      <c r="A13" s="16">
        <v>7</v>
      </c>
      <c r="B13" s="17" t="s">
        <v>406</v>
      </c>
      <c r="C13" s="18" t="s">
        <v>407</v>
      </c>
      <c r="E13" s="19" t="s">
        <v>42</v>
      </c>
      <c r="F13" s="19" t="s">
        <v>43</v>
      </c>
      <c r="G13" s="19" t="str">
        <f>IF(F13="","",VLOOKUP(F13,[35]списки!$U$2:$V$147,2,))</f>
        <v>Опасность удара;</v>
      </c>
      <c r="H13" s="19" t="s">
        <v>44</v>
      </c>
      <c r="I13" s="19" t="str">
        <f>IF(F13="","",VLOOKUP(Q13,[35]списки!$O$2:$P$8,2))</f>
        <v xml:space="preserve">Возможный риск, необходимо уделить внимание </v>
      </c>
      <c r="J13" s="19" t="s">
        <v>45</v>
      </c>
      <c r="K13" s="20">
        <v>1</v>
      </c>
      <c r="L13" s="21">
        <v>0.5</v>
      </c>
      <c r="M13" s="20">
        <v>6</v>
      </c>
      <c r="N13" s="21">
        <v>6</v>
      </c>
      <c r="O13" s="20">
        <v>7</v>
      </c>
      <c r="P13" s="21">
        <v>7</v>
      </c>
      <c r="Q13" s="22">
        <v>42</v>
      </c>
      <c r="R13" s="23">
        <v>21</v>
      </c>
    </row>
    <row r="14" spans="1:20" ht="409.5" x14ac:dyDescent="0.25">
      <c r="A14" s="16">
        <v>8</v>
      </c>
      <c r="B14" s="17" t="s">
        <v>408</v>
      </c>
      <c r="C14" s="18" t="s">
        <v>402</v>
      </c>
      <c r="E14" s="19" t="s">
        <v>42</v>
      </c>
      <c r="F14" s="19" t="s">
        <v>43</v>
      </c>
      <c r="G14" s="19" t="str">
        <f>IF(F14="","",VLOOKUP(F14,[35]списки!$U$2:$V$147,2,))</f>
        <v>Опасность удара;</v>
      </c>
      <c r="H14" s="19" t="s">
        <v>44</v>
      </c>
      <c r="I14" s="19" t="str">
        <f>IF(F14="","",VLOOKUP(Q14,[35]списки!$O$2:$P$8,2))</f>
        <v xml:space="preserve">Возможный риск, необходимо уделить внимание </v>
      </c>
      <c r="J14" s="19" t="s">
        <v>45</v>
      </c>
      <c r="K14" s="20">
        <v>1</v>
      </c>
      <c r="L14" s="21">
        <v>0.5</v>
      </c>
      <c r="M14" s="20">
        <v>6</v>
      </c>
      <c r="N14" s="21">
        <v>6</v>
      </c>
      <c r="O14" s="20">
        <v>7</v>
      </c>
      <c r="P14" s="21">
        <v>7</v>
      </c>
      <c r="Q14" s="22">
        <v>42</v>
      </c>
      <c r="R14" s="23">
        <v>21</v>
      </c>
    </row>
    <row r="15" spans="1:20" ht="252" x14ac:dyDescent="0.25">
      <c r="A15" s="16">
        <v>9</v>
      </c>
      <c r="B15" s="17" t="s">
        <v>409</v>
      </c>
      <c r="C15" s="18" t="s">
        <v>410</v>
      </c>
      <c r="E15" s="19" t="s">
        <v>48</v>
      </c>
      <c r="F15" s="19" t="s">
        <v>49</v>
      </c>
      <c r="G15" s="19" t="str">
        <f>IF(F15="","",VLOOKUP(F15,[35]списки!$U$2:$V$147,2,))</f>
        <v>Опасность быть уколотым или проткнутым в результате воздействия движущихся колющих частей механизмов, машин;</v>
      </c>
      <c r="H15" s="19" t="s">
        <v>50</v>
      </c>
      <c r="I15" s="19" t="str">
        <f>IF(F15="","",VLOOKUP(Q15,[35]списки!$O$2:$P$8,2))</f>
        <v xml:space="preserve">Возможный риск, необходимо уделить внимание </v>
      </c>
      <c r="J15" s="19" t="s">
        <v>51</v>
      </c>
      <c r="K15" s="20">
        <v>1</v>
      </c>
      <c r="L15" s="21">
        <v>0.5</v>
      </c>
      <c r="M15" s="20">
        <v>6</v>
      </c>
      <c r="N15" s="21">
        <v>6</v>
      </c>
      <c r="O15" s="20">
        <v>7</v>
      </c>
      <c r="P15" s="21">
        <v>7</v>
      </c>
      <c r="Q15" s="22">
        <v>42</v>
      </c>
      <c r="R15" s="23">
        <v>21</v>
      </c>
    </row>
    <row r="16" spans="1:20" ht="315" x14ac:dyDescent="0.25">
      <c r="A16" s="16">
        <v>10</v>
      </c>
      <c r="B16" s="17" t="s">
        <v>411</v>
      </c>
      <c r="C16" s="18" t="s">
        <v>399</v>
      </c>
      <c r="E16" s="19" t="s">
        <v>54</v>
      </c>
      <c r="F16" s="19" t="s">
        <v>55</v>
      </c>
      <c r="G16" s="19" t="str">
        <f>IF(F16="","",VLOOKUP(F16,[35]списки!$U$2:$V$147,2,))</f>
        <v>Опасность запутаться, в том числе в растянутых по полу сварочных проводах, тросах, нитях;</v>
      </c>
      <c r="H16" s="19" t="s">
        <v>56</v>
      </c>
      <c r="I16" s="19" t="str">
        <f>IF(F16="","",VLOOKUP(Q16,[35]списки!$O$2:$P$8,2))</f>
        <v xml:space="preserve">Возможный риск, необходимо уделить внимание </v>
      </c>
      <c r="J16" s="19" t="s">
        <v>57</v>
      </c>
      <c r="K16" s="20">
        <v>1</v>
      </c>
      <c r="L16" s="21">
        <v>0.5</v>
      </c>
      <c r="M16" s="20">
        <v>6</v>
      </c>
      <c r="N16" s="21">
        <v>6</v>
      </c>
      <c r="O16" s="20">
        <v>7</v>
      </c>
      <c r="P16" s="21">
        <v>7</v>
      </c>
      <c r="Q16" s="22">
        <v>42</v>
      </c>
      <c r="R16" s="23">
        <v>21</v>
      </c>
    </row>
    <row r="17" spans="1:18" ht="252" x14ac:dyDescent="0.25">
      <c r="A17" s="16">
        <v>11</v>
      </c>
      <c r="B17" s="17" t="s">
        <v>412</v>
      </c>
      <c r="C17" s="18" t="s">
        <v>413</v>
      </c>
      <c r="E17" s="19" t="s">
        <v>60</v>
      </c>
      <c r="F17" s="19" t="s">
        <v>61</v>
      </c>
      <c r="G17" s="19" t="str">
        <f>IF(F17="","",VLOOKUP(F17,[35]списки!$U$2:$V$147,2,))</f>
        <v>Опасность затягивания или попадания в ловушку;</v>
      </c>
      <c r="H17" s="19" t="s">
        <v>62</v>
      </c>
      <c r="I17" s="19" t="str">
        <f>IF(F17="","",VLOOKUP(Q17,[35]списки!$O$2:$P$8,2))</f>
        <v xml:space="preserve">Возможный риск, необходимо уделить внимание </v>
      </c>
      <c r="J17" s="19" t="s">
        <v>51</v>
      </c>
      <c r="K17" s="20">
        <v>0.5</v>
      </c>
      <c r="L17" s="21">
        <v>0.2</v>
      </c>
      <c r="M17" s="20">
        <v>6</v>
      </c>
      <c r="N17" s="21">
        <v>6</v>
      </c>
      <c r="O17" s="20">
        <v>15</v>
      </c>
      <c r="P17" s="21">
        <v>15</v>
      </c>
      <c r="Q17" s="22">
        <v>45</v>
      </c>
      <c r="R17" s="23">
        <v>18.000000000000004</v>
      </c>
    </row>
    <row r="18" spans="1:18" ht="409.5" x14ac:dyDescent="0.25">
      <c r="A18" s="16">
        <v>12</v>
      </c>
      <c r="B18" s="17" t="s">
        <v>414</v>
      </c>
      <c r="C18" s="18" t="s">
        <v>415</v>
      </c>
      <c r="E18" s="19" t="s">
        <v>75</v>
      </c>
      <c r="F18" s="19" t="s">
        <v>76</v>
      </c>
      <c r="G18" s="19" t="str">
        <f>IF(F18="","",VLOOKUP(F18,[35]списки!$U$2:$V$147,2,))</f>
        <v>Опасность воздействия жидкости под давлением при выбросе (прорыве);</v>
      </c>
      <c r="H18" s="19" t="s">
        <v>77</v>
      </c>
      <c r="I18" s="19" t="str">
        <f>IF(F18="","",VLOOKUP(Q18,[35]списки!$O$2:$P$8,2))</f>
        <v xml:space="preserve">Возможный риск, необходимо уделить внимание </v>
      </c>
      <c r="J18" s="19" t="s">
        <v>78</v>
      </c>
      <c r="K18" s="20">
        <v>0.5</v>
      </c>
      <c r="L18" s="21">
        <v>0.2</v>
      </c>
      <c r="M18" s="20">
        <v>6</v>
      </c>
      <c r="N18" s="21">
        <v>6</v>
      </c>
      <c r="O18" s="20">
        <v>15</v>
      </c>
      <c r="P18" s="21">
        <v>15</v>
      </c>
      <c r="Q18" s="22">
        <v>45</v>
      </c>
      <c r="R18" s="23">
        <v>18.000000000000004</v>
      </c>
    </row>
    <row r="19" spans="1:18" ht="336" x14ac:dyDescent="0.25">
      <c r="A19" s="16">
        <v>13</v>
      </c>
      <c r="B19" s="17" t="s">
        <v>416</v>
      </c>
      <c r="C19" s="18" t="s">
        <v>417</v>
      </c>
      <c r="E19" s="19" t="s">
        <v>81</v>
      </c>
      <c r="F19" s="19" t="s">
        <v>82</v>
      </c>
      <c r="G19" s="19" t="str">
        <f>IF(F19="","",VLOOKUP(F19,[35]списки!$U$2:$V$147,2,))</f>
        <v>Опасность воздействия газа под давлением при выбросе (прорыве);</v>
      </c>
      <c r="H19" s="19" t="s">
        <v>83</v>
      </c>
      <c r="I19" s="19" t="str">
        <f>IF(F19="","",VLOOKUP(Q19,[35]списки!$O$2:$P$8,2))</f>
        <v xml:space="preserve">Возможный риск, необходимо уделить внимание </v>
      </c>
      <c r="J19" s="19" t="s">
        <v>78</v>
      </c>
      <c r="K19" s="20">
        <v>0.2</v>
      </c>
      <c r="L19" s="21">
        <v>0.1</v>
      </c>
      <c r="M19" s="20">
        <v>6</v>
      </c>
      <c r="N19" s="21">
        <v>6</v>
      </c>
      <c r="O19" s="20">
        <v>40</v>
      </c>
      <c r="P19" s="21">
        <v>40</v>
      </c>
      <c r="Q19" s="22">
        <v>48.000000000000007</v>
      </c>
      <c r="R19" s="23">
        <v>24.000000000000004</v>
      </c>
    </row>
    <row r="20" spans="1:18" ht="409.5" x14ac:dyDescent="0.25">
      <c r="A20" s="16">
        <v>14</v>
      </c>
      <c r="B20" s="17" t="s">
        <v>418</v>
      </c>
      <c r="C20" s="18" t="s">
        <v>419</v>
      </c>
      <c r="E20" s="19" t="s">
        <v>86</v>
      </c>
      <c r="F20" s="19" t="s">
        <v>87</v>
      </c>
      <c r="G20" s="19" t="str">
        <f>IF(F20="","",VLOOKUP(F20,[35]списки!$U$2:$V$147,2,))</f>
        <v>Опасность воздействия механического упругого элемента;</v>
      </c>
      <c r="H20" s="19" t="s">
        <v>88</v>
      </c>
      <c r="I20" s="19" t="str">
        <f>IF(F20="","",VLOOKUP(Q20,[35]списки!$O$2:$P$8,2))</f>
        <v xml:space="preserve">Возможный риск, необходимо уделить внимание </v>
      </c>
      <c r="J20" s="19" t="s">
        <v>45</v>
      </c>
      <c r="K20" s="20">
        <v>1</v>
      </c>
      <c r="L20" s="21">
        <v>0.5</v>
      </c>
      <c r="M20" s="20">
        <v>6</v>
      </c>
      <c r="N20" s="21">
        <v>6</v>
      </c>
      <c r="O20" s="20">
        <v>7</v>
      </c>
      <c r="P20" s="21">
        <v>7</v>
      </c>
      <c r="Q20" s="22">
        <v>42</v>
      </c>
      <c r="R20" s="23">
        <v>21</v>
      </c>
    </row>
    <row r="21" spans="1:18" ht="252" x14ac:dyDescent="0.25">
      <c r="A21" s="16">
        <v>15</v>
      </c>
      <c r="B21" s="17" t="s">
        <v>411</v>
      </c>
      <c r="C21" s="18" t="s">
        <v>399</v>
      </c>
      <c r="E21" s="19" t="s">
        <v>91</v>
      </c>
      <c r="F21" s="19" t="s">
        <v>92</v>
      </c>
      <c r="G21" s="19" t="str">
        <f>IF(F21="","",VLOOKUP(F21,[35]списки!$U$2:$V$147,2,))</f>
        <v>Опасность травмирования от трения или абразивного воздействия при соприкосновении;</v>
      </c>
      <c r="H21" s="19" t="s">
        <v>93</v>
      </c>
      <c r="I21" s="19" t="str">
        <f>IF(F21="","",VLOOKUP(Q21,[35]списки!$O$2:$P$8,2))</f>
        <v xml:space="preserve">Возможный риск, необходимо уделить внимание </v>
      </c>
      <c r="J21" s="19" t="s">
        <v>94</v>
      </c>
      <c r="K21" s="20">
        <v>3</v>
      </c>
      <c r="L21" s="21">
        <v>1</v>
      </c>
      <c r="M21" s="20">
        <v>6</v>
      </c>
      <c r="N21" s="21">
        <v>6</v>
      </c>
      <c r="O21" s="20">
        <v>3</v>
      </c>
      <c r="P21" s="21">
        <v>3</v>
      </c>
      <c r="Q21" s="22">
        <v>54</v>
      </c>
      <c r="R21" s="23">
        <v>18</v>
      </c>
    </row>
    <row r="22" spans="1:18" ht="231" x14ac:dyDescent="0.25">
      <c r="A22" s="16">
        <v>16</v>
      </c>
      <c r="B22" s="17" t="s">
        <v>411</v>
      </c>
      <c r="C22" s="18" t="s">
        <v>399</v>
      </c>
      <c r="E22" s="19" t="s">
        <v>97</v>
      </c>
      <c r="F22" s="19" t="s">
        <v>98</v>
      </c>
      <c r="G22" s="19" t="str">
        <f>IF(F22="","",VLOOKUP(F22,[35]списки!$U$2:$V$147,2,))</f>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
      <c r="H22" s="19" t="s">
        <v>99</v>
      </c>
      <c r="I22" s="19" t="str">
        <f>IF(F22="","",VLOOKUP(Q22,[35]списки!$O$2:$P$8,2))</f>
        <v xml:space="preserve">Возможный риск, необходимо уделить внимание </v>
      </c>
      <c r="J22" s="19" t="s">
        <v>100</v>
      </c>
      <c r="K22" s="20">
        <v>0.5</v>
      </c>
      <c r="L22" s="21">
        <v>0.2</v>
      </c>
      <c r="M22" s="20">
        <v>6</v>
      </c>
      <c r="N22" s="21">
        <v>6</v>
      </c>
      <c r="O22" s="20">
        <v>15</v>
      </c>
      <c r="P22" s="21">
        <v>15</v>
      </c>
      <c r="Q22" s="22">
        <v>45</v>
      </c>
      <c r="R22" s="23">
        <v>18.000000000000004</v>
      </c>
    </row>
    <row r="23" spans="1:18" ht="409.5" x14ac:dyDescent="0.25">
      <c r="A23" s="16">
        <v>17</v>
      </c>
      <c r="B23" s="17" t="s">
        <v>420</v>
      </c>
      <c r="C23" s="18" t="s">
        <v>421</v>
      </c>
      <c r="E23" s="19" t="s">
        <v>103</v>
      </c>
      <c r="F23" s="19" t="s">
        <v>104</v>
      </c>
      <c r="G23" s="19" t="str">
        <f>IF(F23="","",VLOOKUP(F23,[35]списки!$U$2:$V$147,2,))</f>
        <v xml:space="preserve"> Опасность падения груза;</v>
      </c>
      <c r="H23" s="19" t="s">
        <v>105</v>
      </c>
      <c r="I23" s="19" t="str">
        <f>IF(F23="","",VLOOKUP(Q23,[35]списки!$O$2:$P$8,2))</f>
        <v xml:space="preserve">Возможный риск, необходимо уделить внимание </v>
      </c>
      <c r="J23" s="19" t="s">
        <v>106</v>
      </c>
      <c r="K23" s="20">
        <v>0.5</v>
      </c>
      <c r="L23" s="21">
        <v>0.2</v>
      </c>
      <c r="M23" s="20">
        <v>6</v>
      </c>
      <c r="N23" s="21">
        <v>6</v>
      </c>
      <c r="O23" s="20">
        <v>15</v>
      </c>
      <c r="P23" s="21">
        <v>15</v>
      </c>
      <c r="Q23" s="22">
        <v>45</v>
      </c>
      <c r="R23" s="23">
        <v>18.000000000000004</v>
      </c>
    </row>
    <row r="24" spans="1:18" ht="409.5" x14ac:dyDescent="0.25">
      <c r="A24" s="16">
        <v>18</v>
      </c>
      <c r="B24" s="17" t="s">
        <v>422</v>
      </c>
      <c r="C24" s="18" t="s">
        <v>423</v>
      </c>
      <c r="E24" s="19" t="s">
        <v>109</v>
      </c>
      <c r="F24" s="19" t="s">
        <v>110</v>
      </c>
      <c r="G24" s="19" t="str">
        <f>IF(F24="","",VLOOKUP(F24,[35]списки!$U$2:$V$147,2,))</f>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
      <c r="H24" s="19" t="s">
        <v>111</v>
      </c>
      <c r="I24" s="19" t="str">
        <f>IF(F24="","",VLOOKUP(Q24,[35]списки!$O$2:$P$8,2))</f>
        <v xml:space="preserve">Возможный риск, необходимо уделить внимание </v>
      </c>
      <c r="J24" s="19" t="s">
        <v>112</v>
      </c>
      <c r="K24" s="20">
        <v>3</v>
      </c>
      <c r="L24" s="21">
        <v>1</v>
      </c>
      <c r="M24" s="20">
        <v>6</v>
      </c>
      <c r="N24" s="21">
        <v>6</v>
      </c>
      <c r="O24" s="20">
        <v>3</v>
      </c>
      <c r="P24" s="21">
        <v>3</v>
      </c>
      <c r="Q24" s="22">
        <v>54</v>
      </c>
      <c r="R24" s="23">
        <v>18</v>
      </c>
    </row>
    <row r="25" spans="1:18" ht="231" x14ac:dyDescent="0.25">
      <c r="A25" s="16">
        <v>19</v>
      </c>
      <c r="B25" s="17" t="s">
        <v>424</v>
      </c>
      <c r="C25" s="18" t="s">
        <v>425</v>
      </c>
      <c r="E25" s="19" t="s">
        <v>426</v>
      </c>
      <c r="F25" s="19" t="s">
        <v>32</v>
      </c>
      <c r="G25" s="19" t="str">
        <f>IF(F25="","",VLOOKUP(F25,[35]списки!$U$2:$V$147,2,))</f>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
      <c r="H25" s="19" t="s">
        <v>33</v>
      </c>
      <c r="I25" s="19" t="str">
        <f>IF(F25="","",VLOOKUP(Q25,[35]списки!$O$2:$P$8,2))</f>
        <v xml:space="preserve">Возможный риск, необходимо уделить внимание </v>
      </c>
      <c r="J25" s="19" t="s">
        <v>34</v>
      </c>
      <c r="K25" s="20">
        <v>3</v>
      </c>
      <c r="L25" s="21">
        <v>1</v>
      </c>
      <c r="M25" s="20">
        <v>6</v>
      </c>
      <c r="N25" s="21">
        <v>6</v>
      </c>
      <c r="O25" s="20">
        <v>3</v>
      </c>
      <c r="P25" s="21">
        <v>3</v>
      </c>
      <c r="Q25" s="22">
        <v>54</v>
      </c>
      <c r="R25" s="23">
        <v>18</v>
      </c>
    </row>
    <row r="26" spans="1:18" ht="189" x14ac:dyDescent="0.25">
      <c r="A26" s="16">
        <v>20</v>
      </c>
      <c r="B26" s="17" t="s">
        <v>427</v>
      </c>
      <c r="C26" s="18" t="s">
        <v>428</v>
      </c>
      <c r="E26" s="19" t="s">
        <v>115</v>
      </c>
      <c r="F26" s="19" t="s">
        <v>116</v>
      </c>
      <c r="G26" s="19" t="str">
        <f>IF(F26="","",VLOOKUP(F26,[35]списки!$U$2:$V$147,2,))</f>
        <v>Опасность от воздействия режущих инструментов (дисковые ножи, дисковые пилы);</v>
      </c>
      <c r="H26" s="19" t="s">
        <v>117</v>
      </c>
      <c r="I26" s="19" t="str">
        <f>IF(F26="","",VLOOKUP(Q26,[35]списки!$O$2:$P$8,2))</f>
        <v>Серьезный риск, требуются меры по снижению степени риска в установленные сроки</v>
      </c>
      <c r="J26" s="19" t="s">
        <v>118</v>
      </c>
      <c r="K26" s="20">
        <v>3</v>
      </c>
      <c r="L26" s="21">
        <v>1</v>
      </c>
      <c r="M26" s="20">
        <v>6</v>
      </c>
      <c r="N26" s="21">
        <v>6</v>
      </c>
      <c r="O26" s="20">
        <v>7</v>
      </c>
      <c r="P26" s="21">
        <v>3</v>
      </c>
      <c r="Q26" s="22">
        <v>126</v>
      </c>
      <c r="R26" s="23">
        <v>18</v>
      </c>
    </row>
    <row r="27" spans="1:18" ht="409.5" x14ac:dyDescent="0.25">
      <c r="A27" s="16">
        <v>21</v>
      </c>
      <c r="B27" s="17" t="s">
        <v>429</v>
      </c>
      <c r="C27" s="18" t="s">
        <v>430</v>
      </c>
      <c r="E27" s="19" t="s">
        <v>121</v>
      </c>
      <c r="F27" s="19" t="s">
        <v>122</v>
      </c>
      <c r="G27" s="19" t="str">
        <f>IF(F27="","",VLOOKUP(F27,[35]списки!$U$2:$V$147,2,))</f>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
      <c r="H27" s="19" t="s">
        <v>123</v>
      </c>
      <c r="I27" s="19" t="str">
        <f>IF(F27="","",VLOOKUP(Q27,[35]списки!$O$2:$P$8,2))</f>
        <v xml:space="preserve">Возможный риск, необходимо уделить внимание </v>
      </c>
      <c r="J27" s="19" t="s">
        <v>124</v>
      </c>
      <c r="K27" s="20">
        <v>1</v>
      </c>
      <c r="L27" s="21">
        <v>0.5</v>
      </c>
      <c r="M27" s="20">
        <v>6</v>
      </c>
      <c r="N27" s="21">
        <v>6</v>
      </c>
      <c r="O27" s="20">
        <v>7</v>
      </c>
      <c r="P27" s="21">
        <v>7</v>
      </c>
      <c r="Q27" s="22">
        <v>42</v>
      </c>
      <c r="R27" s="23">
        <v>21</v>
      </c>
    </row>
    <row r="28" spans="1:18" ht="409.5" x14ac:dyDescent="0.25">
      <c r="A28" s="16">
        <v>22</v>
      </c>
      <c r="B28" s="17" t="s">
        <v>431</v>
      </c>
      <c r="C28" s="18" t="s">
        <v>432</v>
      </c>
      <c r="E28" s="19" t="s">
        <v>127</v>
      </c>
      <c r="F28" s="19" t="s">
        <v>128</v>
      </c>
      <c r="G28" s="19" t="str">
        <f>IF(F28="","",VLOOKUP(F28,[35]списки!$U$2:$V$147,2,))</f>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
      <c r="H28" s="19" t="s">
        <v>129</v>
      </c>
      <c r="I28" s="19" t="str">
        <f>IF(F28="","",VLOOKUP(Q28,[35]списки!$O$2:$P$8,2))</f>
        <v xml:space="preserve">Возможный риск, необходимо уделить внимание </v>
      </c>
      <c r="J28" s="19" t="s">
        <v>130</v>
      </c>
      <c r="K28" s="20">
        <v>0.5</v>
      </c>
      <c r="L28" s="21">
        <v>0.2</v>
      </c>
      <c r="M28" s="20">
        <v>3</v>
      </c>
      <c r="N28" s="21">
        <v>3</v>
      </c>
      <c r="O28" s="20">
        <v>15</v>
      </c>
      <c r="P28" s="21">
        <v>15</v>
      </c>
      <c r="Q28" s="22">
        <v>22.5</v>
      </c>
      <c r="R28" s="23">
        <v>9.0000000000000018</v>
      </c>
    </row>
    <row r="29" spans="1:18" ht="409.5" x14ac:dyDescent="0.25">
      <c r="A29" s="16">
        <v>23</v>
      </c>
      <c r="B29" s="17" t="s">
        <v>433</v>
      </c>
      <c r="C29" s="18" t="s">
        <v>434</v>
      </c>
      <c r="E29" s="19" t="s">
        <v>133</v>
      </c>
      <c r="F29" s="19" t="s">
        <v>134</v>
      </c>
      <c r="G29" s="19" t="str">
        <f>IF(F29="","",VLOOKUP(F29,[35]списки!$U$2:$V$147,2,))</f>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
      <c r="H29" s="19" t="s">
        <v>135</v>
      </c>
      <c r="I29" s="19" t="str">
        <f>IF(F29="","",VLOOKUP(Q29,[35]списки!$O$2:$P$8,2))</f>
        <v xml:space="preserve">Возможный риск, необходимо уделить внимание </v>
      </c>
      <c r="J29" s="19" t="s">
        <v>130</v>
      </c>
      <c r="K29" s="20">
        <v>0.5</v>
      </c>
      <c r="L29" s="21">
        <v>0.2</v>
      </c>
      <c r="M29" s="20">
        <v>3</v>
      </c>
      <c r="N29" s="21">
        <v>3</v>
      </c>
      <c r="O29" s="20">
        <v>15</v>
      </c>
      <c r="P29" s="21">
        <v>15</v>
      </c>
      <c r="Q29" s="22">
        <v>22.5</v>
      </c>
      <c r="R29" s="23">
        <v>9.0000000000000018</v>
      </c>
    </row>
    <row r="30" spans="1:18" ht="409.5" x14ac:dyDescent="0.25">
      <c r="A30" s="16">
        <v>24</v>
      </c>
      <c r="B30" s="17" t="s">
        <v>435</v>
      </c>
      <c r="C30" s="18" t="s">
        <v>436</v>
      </c>
      <c r="E30" s="19" t="s">
        <v>149</v>
      </c>
      <c r="F30" s="19" t="s">
        <v>150</v>
      </c>
      <c r="G30" s="19" t="str">
        <f>IF(F30="","",VLOOKUP(F30,[35]списки!$U$2:$V$147,2,))</f>
        <v xml:space="preserve"> Опасность поражения при прямом попадании молнии;</v>
      </c>
      <c r="H30" s="19" t="s">
        <v>151</v>
      </c>
      <c r="I30" s="19" t="str">
        <f>IF(F30="","",VLOOKUP(Q30,[35]списки!$O$2:$P$8,2))</f>
        <v>Небольшой риск, меры не требуются</v>
      </c>
      <c r="J30" s="19" t="s">
        <v>152</v>
      </c>
      <c r="K30" s="20">
        <v>0.1</v>
      </c>
      <c r="L30" s="21">
        <v>0.1</v>
      </c>
      <c r="M30" s="20">
        <v>3</v>
      </c>
      <c r="N30" s="21">
        <v>3</v>
      </c>
      <c r="O30" s="20">
        <v>40</v>
      </c>
      <c r="P30" s="21">
        <v>40</v>
      </c>
      <c r="Q30" s="22">
        <v>12.000000000000002</v>
      </c>
      <c r="R30" s="23">
        <v>12.000000000000002</v>
      </c>
    </row>
    <row r="31" spans="1:18" ht="84" x14ac:dyDescent="0.25">
      <c r="A31" s="16">
        <v>25</v>
      </c>
      <c r="B31" s="17" t="s">
        <v>437</v>
      </c>
      <c r="C31" s="18" t="s">
        <v>438</v>
      </c>
      <c r="E31" s="19" t="s">
        <v>155</v>
      </c>
      <c r="F31" s="19" t="s">
        <v>156</v>
      </c>
      <c r="G31" s="19" t="str">
        <f>IF(F31="","",VLOOKUP(F31,[35]списки!$U$2:$V$147,2,))</f>
        <v xml:space="preserve"> Опасность косвенного поражения молнией;</v>
      </c>
      <c r="H31" s="19" t="s">
        <v>157</v>
      </c>
      <c r="I31" s="19" t="str">
        <f>IF(F31="","",VLOOKUP(Q31,[35]списки!$O$2:$P$8,2))</f>
        <v>Небольшой риск, меры не требуются</v>
      </c>
      <c r="J31" s="19" t="s">
        <v>152</v>
      </c>
      <c r="K31" s="20">
        <v>0.1</v>
      </c>
      <c r="L31" s="21">
        <v>0.1</v>
      </c>
      <c r="M31" s="20">
        <v>3</v>
      </c>
      <c r="N31" s="21">
        <v>3</v>
      </c>
      <c r="O31" s="20">
        <v>40</v>
      </c>
      <c r="P31" s="21">
        <v>40</v>
      </c>
      <c r="Q31" s="22">
        <v>12.000000000000002</v>
      </c>
      <c r="R31" s="23">
        <v>12.000000000000002</v>
      </c>
    </row>
    <row r="32" spans="1:18" ht="231" x14ac:dyDescent="0.25">
      <c r="A32" s="16">
        <v>26</v>
      </c>
      <c r="B32" s="17" t="s">
        <v>439</v>
      </c>
      <c r="C32" s="18" t="s">
        <v>440</v>
      </c>
      <c r="E32" s="19" t="s">
        <v>138</v>
      </c>
      <c r="F32" s="19" t="s">
        <v>139</v>
      </c>
      <c r="G32" s="19" t="str">
        <f>IF(F32="","",VLOOKUP(F32,[35]списки!$U$2:$V$147,2,))</f>
        <v>Опасность ожога при контакте незащищенных частей тела с поверхностью предметов, имеющих высокую температуру;</v>
      </c>
      <c r="H32" s="19" t="s">
        <v>140</v>
      </c>
      <c r="I32" s="19" t="str">
        <f>IF(F32="","",VLOOKUP(Q32,[35]списки!$O$2:$P$8,2))</f>
        <v xml:space="preserve">Возможный риск, необходимо уделить внимание </v>
      </c>
      <c r="J32" s="19" t="s">
        <v>141</v>
      </c>
      <c r="K32" s="20">
        <v>1</v>
      </c>
      <c r="L32" s="21">
        <v>0.5</v>
      </c>
      <c r="M32" s="20">
        <v>6</v>
      </c>
      <c r="N32" s="21">
        <v>6</v>
      </c>
      <c r="O32" s="20">
        <v>7</v>
      </c>
      <c r="P32" s="21">
        <v>3</v>
      </c>
      <c r="Q32" s="22">
        <v>42</v>
      </c>
      <c r="R32" s="23">
        <v>9</v>
      </c>
    </row>
    <row r="33" spans="1:18" ht="210" x14ac:dyDescent="0.25">
      <c r="A33" s="16">
        <v>27</v>
      </c>
      <c r="B33" s="17" t="s">
        <v>441</v>
      </c>
      <c r="C33" s="18" t="s">
        <v>442</v>
      </c>
      <c r="E33" s="19" t="s">
        <v>160</v>
      </c>
      <c r="F33" s="19" t="s">
        <v>161</v>
      </c>
      <c r="G33" s="19" t="str">
        <f>IF(F33="","",VLOOKUP(F33,[35]списки!$U$2:$V$147,2,))</f>
        <v xml:space="preserve"> Опасность ожога от воздействия открытого пламени;</v>
      </c>
      <c r="H33" s="19" t="s">
        <v>162</v>
      </c>
      <c r="I33" s="19" t="str">
        <f>IF(F33="","",VLOOKUP(Q33,[35]списки!$O$2:$P$8,2))</f>
        <v xml:space="preserve">Возможный риск, необходимо уделить внимание </v>
      </c>
      <c r="J33" s="19" t="s">
        <v>141</v>
      </c>
      <c r="K33" s="20">
        <v>1</v>
      </c>
      <c r="L33" s="21">
        <v>0.5</v>
      </c>
      <c r="M33" s="20">
        <v>6</v>
      </c>
      <c r="N33" s="21">
        <v>6</v>
      </c>
      <c r="O33" s="20">
        <v>7</v>
      </c>
      <c r="P33" s="21">
        <v>3</v>
      </c>
      <c r="Q33" s="22">
        <v>42</v>
      </c>
      <c r="R33" s="23">
        <v>9</v>
      </c>
    </row>
    <row r="34" spans="1:18" ht="409.5" x14ac:dyDescent="0.25">
      <c r="A34" s="16">
        <v>28</v>
      </c>
      <c r="B34" s="17" t="s">
        <v>443</v>
      </c>
      <c r="C34" s="18" t="s">
        <v>444</v>
      </c>
      <c r="E34" s="19" t="s">
        <v>165</v>
      </c>
      <c r="F34" s="19" t="s">
        <v>166</v>
      </c>
      <c r="G34" s="19" t="str">
        <f>IF(F34="","",VLOOKUP(F34,[35]списки!$U$2:$V$147,2,))</f>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
      <c r="H34" s="19" t="s">
        <v>167</v>
      </c>
      <c r="I34" s="19" t="str">
        <f>IF(F34="","",VLOOKUP(Q34,[35]списки!$O$2:$P$8,2))</f>
        <v xml:space="preserve">Возможный риск, необходимо уделить внимание </v>
      </c>
      <c r="J34" s="19" t="s">
        <v>168</v>
      </c>
      <c r="K34" s="20">
        <v>3</v>
      </c>
      <c r="L34" s="21">
        <v>1</v>
      </c>
      <c r="M34" s="20">
        <v>3</v>
      </c>
      <c r="N34" s="21">
        <v>3</v>
      </c>
      <c r="O34" s="20">
        <v>3</v>
      </c>
      <c r="P34" s="21">
        <v>3</v>
      </c>
      <c r="Q34" s="22">
        <v>27</v>
      </c>
      <c r="R34" s="23">
        <v>9</v>
      </c>
    </row>
    <row r="35" spans="1:18" ht="409.5" x14ac:dyDescent="0.25">
      <c r="A35" s="16">
        <v>29</v>
      </c>
      <c r="B35" s="17" t="s">
        <v>395</v>
      </c>
      <c r="C35" s="18" t="s">
        <v>396</v>
      </c>
      <c r="E35" s="19" t="s">
        <v>171</v>
      </c>
      <c r="F35" s="19" t="s">
        <v>172</v>
      </c>
      <c r="G35" s="19" t="str">
        <f>IF(F35="","",VLOOKUP(F35,[35]списки!$U$2:$V$147,2,))</f>
        <v>Опасность воздействия пониженных температур воздуха;</v>
      </c>
      <c r="H35" s="19" t="s">
        <v>173</v>
      </c>
      <c r="I35" s="19" t="str">
        <f>IF(F35="","",VLOOKUP(Q35,[35]списки!$O$2:$P$8,2))</f>
        <v xml:space="preserve">Возможный риск, необходимо уделить внимание </v>
      </c>
      <c r="J35" s="19" t="s">
        <v>174</v>
      </c>
      <c r="K35" s="20">
        <v>3</v>
      </c>
      <c r="L35" s="21">
        <v>0.5</v>
      </c>
      <c r="M35" s="20">
        <v>3</v>
      </c>
      <c r="N35" s="21">
        <v>3</v>
      </c>
      <c r="O35" s="20">
        <v>3</v>
      </c>
      <c r="P35" s="21">
        <v>3</v>
      </c>
      <c r="Q35" s="22">
        <v>27</v>
      </c>
      <c r="R35" s="23">
        <v>4.5</v>
      </c>
    </row>
    <row r="36" spans="1:18" ht="315" x14ac:dyDescent="0.25">
      <c r="A36" s="16">
        <v>30</v>
      </c>
      <c r="B36" s="17" t="s">
        <v>441</v>
      </c>
      <c r="C36" s="18" t="s">
        <v>442</v>
      </c>
      <c r="E36" s="19" t="s">
        <v>445</v>
      </c>
      <c r="F36" s="19" t="s">
        <v>446</v>
      </c>
      <c r="G36" s="19" t="str">
        <f>IF(F36="","",VLOOKUP(F36,[35]списки!$U$2:$V$147,2,))</f>
        <v>Опасность от воздействия на незащищенные участки тела материалов, жидкостей или газов, имеющих низкую температуру;</v>
      </c>
      <c r="H36" s="19" t="s">
        <v>447</v>
      </c>
      <c r="I36" s="19" t="str">
        <f>IF(F36="","",VLOOKUP(Q36,[35]списки!$O$2:$P$8,2))</f>
        <v xml:space="preserve">Возможный риск, необходимо уделить внимание </v>
      </c>
      <c r="J36" s="19" t="s">
        <v>448</v>
      </c>
      <c r="K36" s="20">
        <v>1</v>
      </c>
      <c r="L36" s="21">
        <v>0.5</v>
      </c>
      <c r="M36" s="20">
        <v>6</v>
      </c>
      <c r="N36" s="21">
        <v>6</v>
      </c>
      <c r="O36" s="20">
        <v>7</v>
      </c>
      <c r="P36" s="21">
        <v>7</v>
      </c>
      <c r="Q36" s="22">
        <v>42</v>
      </c>
      <c r="R36" s="23">
        <v>21</v>
      </c>
    </row>
    <row r="37" spans="1:18" ht="231" x14ac:dyDescent="0.25">
      <c r="A37" s="16">
        <v>31</v>
      </c>
      <c r="B37" s="17" t="s">
        <v>416</v>
      </c>
      <c r="C37" s="18" t="s">
        <v>417</v>
      </c>
      <c r="E37" s="19" t="s">
        <v>449</v>
      </c>
      <c r="F37" s="19" t="s">
        <v>450</v>
      </c>
      <c r="G37" s="19" t="str">
        <f>IF(F37="","",VLOOKUP(F37,[35]списки!$U$2:$V$147,2,))</f>
        <v>Ожог роговицы глаза;</v>
      </c>
      <c r="H37" s="19" t="s">
        <v>451</v>
      </c>
      <c r="I37" s="19" t="str">
        <f>IF(F37="","",VLOOKUP(Q37,[35]списки!$O$2:$P$8,2))</f>
        <v xml:space="preserve">Возможный риск, необходимо уделить внимание </v>
      </c>
      <c r="J37" s="19" t="s">
        <v>452</v>
      </c>
      <c r="K37" s="20">
        <v>0.5</v>
      </c>
      <c r="L37" s="21">
        <v>0.2</v>
      </c>
      <c r="M37" s="20">
        <v>6</v>
      </c>
      <c r="N37" s="21">
        <v>6</v>
      </c>
      <c r="O37" s="20">
        <v>7</v>
      </c>
      <c r="P37" s="21">
        <v>7</v>
      </c>
      <c r="Q37" s="22">
        <v>21</v>
      </c>
      <c r="R37" s="23">
        <v>8.4000000000000021</v>
      </c>
    </row>
    <row r="38" spans="1:18" ht="189" x14ac:dyDescent="0.25">
      <c r="A38" s="16">
        <v>32</v>
      </c>
      <c r="B38" s="17" t="s">
        <v>453</v>
      </c>
      <c r="C38" s="18" t="s">
        <v>454</v>
      </c>
      <c r="E38" s="19" t="s">
        <v>455</v>
      </c>
      <c r="F38" s="19" t="s">
        <v>456</v>
      </c>
      <c r="G38" s="19" t="str">
        <f>IF(F38="","",VLOOKUP(F38,[35]списки!$U$2:$V$147,2,))</f>
        <v>Опасность теплового удара при длительном нахождении вблизи открытого пламени;</v>
      </c>
      <c r="H38" s="19" t="s">
        <v>457</v>
      </c>
      <c r="I38" s="19" t="str">
        <f>IF(F38="","",VLOOKUP(Q38,[35]списки!$O$2:$P$8,2))</f>
        <v xml:space="preserve">Возможный риск, необходимо уделить внимание </v>
      </c>
      <c r="J38" s="19" t="s">
        <v>458</v>
      </c>
      <c r="K38" s="20">
        <v>3</v>
      </c>
      <c r="L38" s="21">
        <v>1</v>
      </c>
      <c r="M38" s="20">
        <v>6</v>
      </c>
      <c r="N38" s="21">
        <v>6</v>
      </c>
      <c r="O38" s="20">
        <v>3</v>
      </c>
      <c r="P38" s="21">
        <v>3</v>
      </c>
      <c r="Q38" s="22">
        <v>54</v>
      </c>
      <c r="R38" s="23">
        <v>18</v>
      </c>
    </row>
    <row r="39" spans="1:18" ht="231" x14ac:dyDescent="0.25">
      <c r="A39" s="16">
        <v>33</v>
      </c>
      <c r="B39" s="17" t="s">
        <v>459</v>
      </c>
      <c r="C39" s="18" t="s">
        <v>460</v>
      </c>
      <c r="E39" s="19" t="s">
        <v>177</v>
      </c>
      <c r="F39" s="19" t="s">
        <v>178</v>
      </c>
      <c r="G39" s="19" t="str">
        <f>IF(F39="","",VLOOKUP(F39,[35]списки!$U$2:$V$147,2,))</f>
        <v>Опасность воздействия повышенных температур воздуха;</v>
      </c>
      <c r="H39" s="19" t="s">
        <v>179</v>
      </c>
      <c r="I39" s="19" t="str">
        <f>IF(F39="","",VLOOKUP(Q39,[35]списки!$O$2:$P$8,2))</f>
        <v xml:space="preserve">Возможный риск, необходимо уделить внимание </v>
      </c>
      <c r="J39" s="19" t="s">
        <v>461</v>
      </c>
      <c r="K39" s="20">
        <v>3</v>
      </c>
      <c r="L39" s="21">
        <v>1</v>
      </c>
      <c r="M39" s="20">
        <v>3</v>
      </c>
      <c r="N39" s="21">
        <v>3</v>
      </c>
      <c r="O39" s="20">
        <v>3</v>
      </c>
      <c r="P39" s="21">
        <v>3</v>
      </c>
      <c r="Q39" s="22">
        <v>27</v>
      </c>
      <c r="R39" s="23">
        <v>9</v>
      </c>
    </row>
    <row r="40" spans="1:18" ht="273" x14ac:dyDescent="0.25">
      <c r="A40" s="16">
        <v>34</v>
      </c>
      <c r="B40" s="17" t="s">
        <v>462</v>
      </c>
      <c r="C40" s="18" t="s">
        <v>463</v>
      </c>
      <c r="E40" s="19" t="s">
        <v>464</v>
      </c>
      <c r="F40" s="19" t="s">
        <v>465</v>
      </c>
      <c r="G40" s="19" t="str">
        <f>IF(F40="","",VLOOKUP(F40,[35]списки!$U$2:$V$147,2,))</f>
        <v>Опасность воздействия скорости движения воздуха;</v>
      </c>
      <c r="H40" s="19" t="s">
        <v>466</v>
      </c>
      <c r="I40" s="19" t="str">
        <f>IF(F40="","",VLOOKUP(Q40,[35]списки!$O$2:$P$8,2))</f>
        <v xml:space="preserve">Возможный риск, необходимо уделить внимание </v>
      </c>
      <c r="J40" s="19" t="s">
        <v>467</v>
      </c>
      <c r="K40" s="20">
        <v>1</v>
      </c>
      <c r="L40" s="21">
        <v>0.5</v>
      </c>
      <c r="M40" s="20">
        <v>3</v>
      </c>
      <c r="N40" s="21">
        <v>3</v>
      </c>
      <c r="O40" s="20">
        <v>15</v>
      </c>
      <c r="P40" s="21">
        <v>15</v>
      </c>
      <c r="Q40" s="22">
        <v>45</v>
      </c>
      <c r="R40" s="23">
        <v>22.5</v>
      </c>
    </row>
    <row r="41" spans="1:18" ht="273" x14ac:dyDescent="0.25">
      <c r="A41" s="16">
        <v>35</v>
      </c>
      <c r="B41" s="17" t="s">
        <v>462</v>
      </c>
      <c r="C41" s="18" t="s">
        <v>463</v>
      </c>
      <c r="E41" s="19" t="s">
        <v>187</v>
      </c>
      <c r="F41" s="19" t="s">
        <v>188</v>
      </c>
      <c r="G41" s="19" t="str">
        <f>IF(F41="","",VLOOKUP(F41,[35]списки!$U$2:$V$147,2,))</f>
        <v>Опасность недостатка кислорода в замкнутых технологических емкостях;</v>
      </c>
      <c r="H41" s="19" t="s">
        <v>189</v>
      </c>
      <c r="I41" s="19" t="str">
        <f>IF(F41="","",VLOOKUP(Q41,[35]списки!$O$2:$P$8,2))</f>
        <v>Высокий риск, требуются неотложные меры, усовершенствования</v>
      </c>
      <c r="J41" s="19" t="s">
        <v>190</v>
      </c>
      <c r="K41" s="20">
        <v>3</v>
      </c>
      <c r="L41" s="21">
        <v>0.5</v>
      </c>
      <c r="M41" s="20">
        <v>6</v>
      </c>
      <c r="N41" s="21">
        <v>6</v>
      </c>
      <c r="O41" s="20">
        <v>15</v>
      </c>
      <c r="P41" s="21">
        <v>15</v>
      </c>
      <c r="Q41" s="22">
        <v>270</v>
      </c>
      <c r="R41" s="23">
        <v>45</v>
      </c>
    </row>
    <row r="42" spans="1:18" ht="210" x14ac:dyDescent="0.25">
      <c r="A42" s="16">
        <v>36</v>
      </c>
      <c r="B42" s="17" t="s">
        <v>416</v>
      </c>
      <c r="C42" s="18" t="s">
        <v>417</v>
      </c>
      <c r="E42" s="19" t="s">
        <v>187</v>
      </c>
      <c r="F42" s="19" t="s">
        <v>468</v>
      </c>
      <c r="G42" s="19" t="str">
        <f>IF(F42="","",VLOOKUP(F42,[35]списки!$U$2:$V$147,2,))</f>
        <v>Опасность недостатка кислорода из-за вытеснения его другими газами или жидкостями;</v>
      </c>
      <c r="H42" s="19" t="s">
        <v>469</v>
      </c>
      <c r="I42" s="19" t="str">
        <f>IF(F42="","",VLOOKUP(Q42,[35]списки!$O$2:$P$8,2))</f>
        <v>Высокий риск, требуются неотложные меры, усовершенствования</v>
      </c>
      <c r="J42" s="19" t="s">
        <v>190</v>
      </c>
      <c r="K42" s="20">
        <v>3</v>
      </c>
      <c r="L42" s="21">
        <v>0.5</v>
      </c>
      <c r="M42" s="20">
        <v>6</v>
      </c>
      <c r="N42" s="21">
        <v>6</v>
      </c>
      <c r="O42" s="20">
        <v>15</v>
      </c>
      <c r="P42" s="21">
        <v>15</v>
      </c>
      <c r="Q42" s="22">
        <v>270</v>
      </c>
      <c r="R42" s="23">
        <v>45</v>
      </c>
    </row>
    <row r="43" spans="1:18" ht="126" x14ac:dyDescent="0.25">
      <c r="A43" s="16">
        <v>37</v>
      </c>
      <c r="B43" s="17" t="s">
        <v>470</v>
      </c>
      <c r="C43" s="18" t="s">
        <v>471</v>
      </c>
      <c r="E43" s="19" t="s">
        <v>194</v>
      </c>
      <c r="F43" s="19" t="s">
        <v>195</v>
      </c>
      <c r="G43" s="19" t="str">
        <f>IF(F43="","",VLOOKUP(F43,[35]списки!$U$2:$V$147,2,))</f>
        <v>Опасность от вдыхания паров вредных жидкостей, газов, пыли, тумана, дыма;</v>
      </c>
      <c r="H43" s="19" t="s">
        <v>196</v>
      </c>
      <c r="I43" s="19" t="str">
        <f>IF(F43="","",VLOOKUP(Q43,[35]списки!$O$2:$P$8,2))</f>
        <v>Серьезный риск, требуются меры по снижению степени риска в установленные сроки</v>
      </c>
      <c r="J43" s="19" t="s">
        <v>197</v>
      </c>
      <c r="K43" s="20">
        <v>3</v>
      </c>
      <c r="L43" s="21">
        <v>0.5</v>
      </c>
      <c r="M43" s="20">
        <v>6</v>
      </c>
      <c r="N43" s="21">
        <v>6</v>
      </c>
      <c r="O43" s="20">
        <v>7</v>
      </c>
      <c r="P43" s="21">
        <v>3</v>
      </c>
      <c r="Q43" s="22">
        <v>126</v>
      </c>
      <c r="R43" s="23">
        <v>9</v>
      </c>
    </row>
    <row r="44" spans="1:18" ht="126" x14ac:dyDescent="0.25">
      <c r="A44" s="16">
        <v>38</v>
      </c>
      <c r="B44" s="17" t="s">
        <v>472</v>
      </c>
      <c r="C44" s="18" t="s">
        <v>473</v>
      </c>
      <c r="E44" s="19" t="s">
        <v>206</v>
      </c>
      <c r="F44" s="19" t="s">
        <v>207</v>
      </c>
      <c r="G44" s="19" t="str">
        <f>IF(F44="","",VLOOKUP(F44,[35]списки!$U$2:$V$147,2,))</f>
        <v>Опасность образования токсичных паров при нагревании;</v>
      </c>
      <c r="H44" s="19" t="s">
        <v>208</v>
      </c>
      <c r="I44" s="19" t="str">
        <f>IF(F44="","",VLOOKUP(Q44,[35]списки!$O$2:$P$8,2))</f>
        <v>Серьезный риск, требуются меры по снижению степени риска в установленные сроки</v>
      </c>
      <c r="J44" s="19" t="s">
        <v>197</v>
      </c>
      <c r="K44" s="20">
        <v>3</v>
      </c>
      <c r="L44" s="21">
        <v>0.5</v>
      </c>
      <c r="M44" s="20">
        <v>6</v>
      </c>
      <c r="N44" s="21">
        <v>6</v>
      </c>
      <c r="O44" s="20">
        <v>7</v>
      </c>
      <c r="P44" s="21">
        <v>3</v>
      </c>
      <c r="Q44" s="22">
        <v>126</v>
      </c>
      <c r="R44" s="23">
        <v>9</v>
      </c>
    </row>
    <row r="45" spans="1:18" ht="409.5" x14ac:dyDescent="0.25">
      <c r="A45" s="16">
        <v>39</v>
      </c>
      <c r="B45" s="17" t="s">
        <v>474</v>
      </c>
      <c r="C45" s="18" t="s">
        <v>475</v>
      </c>
      <c r="E45" s="19" t="s">
        <v>211</v>
      </c>
      <c r="F45" s="19" t="s">
        <v>212</v>
      </c>
      <c r="G45" s="19" t="str">
        <f>IF(F45="","",VLOOKUP(F45,[35]списки!$U$2:$V$147,2,))</f>
        <v>Опасность воздействия на кожные покровы смазочных масел;</v>
      </c>
      <c r="H45" s="19" t="s">
        <v>213</v>
      </c>
      <c r="I45" s="19" t="str">
        <f>IF(F45="","",VLOOKUP(Q45,[35]списки!$O$2:$P$8,2))</f>
        <v>Небольшой риск, меры не требуются</v>
      </c>
      <c r="J45" s="19" t="s">
        <v>184</v>
      </c>
      <c r="K45" s="20">
        <v>0.5</v>
      </c>
      <c r="L45" s="21">
        <v>0.5</v>
      </c>
      <c r="M45" s="20">
        <v>6</v>
      </c>
      <c r="N45" s="21">
        <v>6</v>
      </c>
      <c r="O45" s="20">
        <v>3</v>
      </c>
      <c r="P45" s="21">
        <v>3</v>
      </c>
      <c r="Q45" s="22">
        <v>9</v>
      </c>
      <c r="R45" s="23">
        <v>9</v>
      </c>
    </row>
    <row r="46" spans="1:18" ht="126" x14ac:dyDescent="0.25">
      <c r="A46" s="16">
        <v>40</v>
      </c>
      <c r="B46" s="17" t="s">
        <v>476</v>
      </c>
      <c r="C46" s="18" t="s">
        <v>477</v>
      </c>
      <c r="E46" s="19" t="s">
        <v>478</v>
      </c>
      <c r="F46" s="19" t="s">
        <v>479</v>
      </c>
      <c r="G46" s="19" t="str">
        <f>IF(F46="","",VLOOKUP(F46,[35]списки!$U$2:$V$147,2,))</f>
        <v>Опасность воздействия на кожные покровы чистящих и обезжиривающих веществ;</v>
      </c>
      <c r="H46" s="19" t="s">
        <v>480</v>
      </c>
      <c r="I46" s="19" t="str">
        <f>IF(F46="","",VLOOKUP(Q46,[35]списки!$O$2:$P$8,2))</f>
        <v>Небольшой риск, меры не требуются</v>
      </c>
      <c r="J46" s="19" t="s">
        <v>481</v>
      </c>
      <c r="K46" s="20">
        <v>0.5</v>
      </c>
      <c r="L46" s="21">
        <v>0.5</v>
      </c>
      <c r="M46" s="20">
        <v>6</v>
      </c>
      <c r="N46" s="21">
        <v>6</v>
      </c>
      <c r="O46" s="20">
        <v>3</v>
      </c>
      <c r="P46" s="21">
        <v>3</v>
      </c>
      <c r="Q46" s="22">
        <v>9</v>
      </c>
      <c r="R46" s="23">
        <v>9</v>
      </c>
    </row>
    <row r="47" spans="1:18" ht="409.5" x14ac:dyDescent="0.25">
      <c r="A47" s="16">
        <v>41</v>
      </c>
      <c r="B47" s="17" t="s">
        <v>482</v>
      </c>
      <c r="C47" s="18" t="s">
        <v>483</v>
      </c>
      <c r="E47" s="19" t="s">
        <v>200</v>
      </c>
      <c r="F47" s="19" t="s">
        <v>201</v>
      </c>
      <c r="G47" s="19" t="str">
        <f>IF(F47="","",VLOOKUP(F47,[35]списки!$U$2:$V$147,2,))</f>
        <v>Опасность воздействия пыли на глаза;</v>
      </c>
      <c r="H47" s="19" t="s">
        <v>202</v>
      </c>
      <c r="I47" s="19" t="str">
        <f>IF(F47="","",VLOOKUP(Q47,[35]списки!$O$2:$P$8,2))</f>
        <v>Серьезный риск, требуются меры по снижению степени риска в установленные сроки</v>
      </c>
      <c r="J47" s="19" t="s">
        <v>203</v>
      </c>
      <c r="K47" s="20">
        <v>3</v>
      </c>
      <c r="L47" s="21">
        <v>0.5</v>
      </c>
      <c r="M47" s="20">
        <v>6</v>
      </c>
      <c r="N47" s="21">
        <v>6</v>
      </c>
      <c r="O47" s="20">
        <v>7</v>
      </c>
      <c r="P47" s="21">
        <v>3</v>
      </c>
      <c r="Q47" s="22">
        <v>126</v>
      </c>
      <c r="R47" s="23">
        <v>9</v>
      </c>
    </row>
    <row r="48" spans="1:18" ht="126" x14ac:dyDescent="0.25">
      <c r="A48" s="16">
        <v>42</v>
      </c>
      <c r="B48" s="17" t="s">
        <v>484</v>
      </c>
      <c r="C48" s="18" t="s">
        <v>485</v>
      </c>
      <c r="E48" s="19" t="s">
        <v>216</v>
      </c>
      <c r="F48" s="19" t="s">
        <v>217</v>
      </c>
      <c r="G48" s="19" t="str">
        <f>IF(F48="","",VLOOKUP(F48,[35]списки!$U$2:$V$147,2,))</f>
        <v>Опасность повреждения органов дыхания частицами пыли;</v>
      </c>
      <c r="H48" s="19" t="s">
        <v>218</v>
      </c>
      <c r="I48" s="19" t="str">
        <f>IF(F48="","",VLOOKUP(Q48,[35]списки!$O$2:$P$8,2))</f>
        <v xml:space="preserve">Возможный риск, необходимо уделить внимание </v>
      </c>
      <c r="J48" s="19" t="s">
        <v>219</v>
      </c>
      <c r="K48" s="20">
        <v>1</v>
      </c>
      <c r="L48" s="21">
        <v>0.5</v>
      </c>
      <c r="M48" s="20">
        <v>6</v>
      </c>
      <c r="N48" s="21">
        <v>6</v>
      </c>
      <c r="O48" s="20">
        <v>7</v>
      </c>
      <c r="P48" s="21">
        <v>7</v>
      </c>
      <c r="Q48" s="22">
        <v>42</v>
      </c>
      <c r="R48" s="23">
        <v>21</v>
      </c>
    </row>
    <row r="49" spans="1:18" ht="84" x14ac:dyDescent="0.25">
      <c r="A49" s="16">
        <v>43</v>
      </c>
      <c r="B49" s="17" t="s">
        <v>484</v>
      </c>
      <c r="C49" s="18" t="s">
        <v>485</v>
      </c>
      <c r="E49" s="19" t="s">
        <v>200</v>
      </c>
      <c r="F49" s="19" t="s">
        <v>222</v>
      </c>
      <c r="G49" s="19" t="str">
        <f>IF(F49="","",VLOOKUP(F49,[35]списки!$U$2:$V$147,2,))</f>
        <v>Опасность воздействия пыли на кожу;</v>
      </c>
      <c r="H49" s="19" t="s">
        <v>223</v>
      </c>
      <c r="I49" s="19" t="str">
        <f>IF(F49="","",VLOOKUP(Q49,[35]списки!$O$2:$P$8,2))</f>
        <v xml:space="preserve">Возможный риск, необходимо уделить внимание </v>
      </c>
      <c r="J49" s="19" t="s">
        <v>486</v>
      </c>
      <c r="K49" s="20">
        <v>0.5</v>
      </c>
      <c r="L49" s="21">
        <v>0.2</v>
      </c>
      <c r="M49" s="20">
        <v>6</v>
      </c>
      <c r="N49" s="21">
        <v>6</v>
      </c>
      <c r="O49" s="20">
        <v>7</v>
      </c>
      <c r="P49" s="21">
        <v>7</v>
      </c>
      <c r="Q49" s="22">
        <v>21</v>
      </c>
      <c r="R49" s="23">
        <v>8.4000000000000021</v>
      </c>
    </row>
    <row r="50" spans="1:18" ht="409.5" x14ac:dyDescent="0.25">
      <c r="A50" s="16">
        <v>44</v>
      </c>
      <c r="B50" s="17" t="s">
        <v>487</v>
      </c>
      <c r="C50" s="18" t="s">
        <v>488</v>
      </c>
      <c r="E50" s="19" t="s">
        <v>302</v>
      </c>
      <c r="F50" s="19" t="s">
        <v>489</v>
      </c>
      <c r="G50" s="19" t="str">
        <f>IF(F50="","",VLOOKUP(F50,[35]списки!$U$2:$V$147,2,))</f>
        <v>Опасность, связанная с выбросом пыли;</v>
      </c>
      <c r="H50" s="19" t="s">
        <v>490</v>
      </c>
      <c r="I50" s="19" t="str">
        <f>IF(F50="","",VLOOKUP(Q50,[35]списки!$O$2:$P$8,2))</f>
        <v xml:space="preserve">Возможный риск, необходимо уделить внимание </v>
      </c>
      <c r="J50" s="19" t="s">
        <v>491</v>
      </c>
      <c r="K50" s="20">
        <v>0.5</v>
      </c>
      <c r="L50" s="21">
        <v>0.2</v>
      </c>
      <c r="M50" s="20">
        <v>6</v>
      </c>
      <c r="N50" s="21">
        <v>6</v>
      </c>
      <c r="O50" s="20">
        <v>7</v>
      </c>
      <c r="P50" s="21">
        <v>7</v>
      </c>
      <c r="Q50" s="22">
        <v>21</v>
      </c>
      <c r="R50" s="23">
        <v>8.4000000000000021</v>
      </c>
    </row>
    <row r="51" spans="1:18" ht="273" x14ac:dyDescent="0.25">
      <c r="A51" s="16">
        <v>45</v>
      </c>
      <c r="B51" s="17" t="s">
        <v>492</v>
      </c>
      <c r="C51" s="18" t="s">
        <v>493</v>
      </c>
      <c r="E51" s="19" t="s">
        <v>231</v>
      </c>
      <c r="F51" s="19" t="s">
        <v>232</v>
      </c>
      <c r="G51" s="19" t="str">
        <f>IF(F51="","",VLOOKUP(F51,[35]списки!$U$2:$V$147,2,))</f>
        <v>Опасность воздействия на органы дыхания воздушных взвесей, содержащих смазочные масла;</v>
      </c>
      <c r="H51" s="19" t="s">
        <v>233</v>
      </c>
      <c r="I51" s="19" t="str">
        <f>IF(F51="","",VLOOKUP(Q51,[35]списки!$O$2:$P$8,2))</f>
        <v xml:space="preserve">Возможный риск, необходимо уделить внимание </v>
      </c>
      <c r="J51" s="19" t="s">
        <v>234</v>
      </c>
      <c r="K51" s="20">
        <v>0.5</v>
      </c>
      <c r="L51" s="21">
        <v>0.2</v>
      </c>
      <c r="M51" s="20">
        <v>6</v>
      </c>
      <c r="N51" s="21">
        <v>6</v>
      </c>
      <c r="O51" s="20">
        <v>7</v>
      </c>
      <c r="P51" s="21">
        <v>7</v>
      </c>
      <c r="Q51" s="22">
        <v>21</v>
      </c>
      <c r="R51" s="23">
        <v>8.4000000000000021</v>
      </c>
    </row>
    <row r="52" spans="1:18" ht="126" x14ac:dyDescent="0.25">
      <c r="A52" s="16">
        <v>46</v>
      </c>
      <c r="B52" s="17" t="s">
        <v>494</v>
      </c>
      <c r="C52" s="18" t="s">
        <v>495</v>
      </c>
      <c r="E52" s="19" t="s">
        <v>237</v>
      </c>
      <c r="F52" s="19" t="s">
        <v>238</v>
      </c>
      <c r="G52" s="19" t="str">
        <f>IF(F52="","",VLOOKUP(F52,[35]списки!$U$2:$V$147,2,))</f>
        <v>Опасность воздействия на органы дыхания воздушных смесей, содержащих чистящие и обезжиривающие вещества;</v>
      </c>
      <c r="H52" s="19" t="s">
        <v>239</v>
      </c>
      <c r="I52" s="19" t="str">
        <f>IF(F52="","",VLOOKUP(Q52,[35]списки!$O$2:$P$8,2))</f>
        <v xml:space="preserve">Возможный риск, необходимо уделить внимание </v>
      </c>
      <c r="J52" s="19" t="s">
        <v>234</v>
      </c>
      <c r="K52" s="20">
        <v>0.5</v>
      </c>
      <c r="L52" s="21">
        <v>0.2</v>
      </c>
      <c r="M52" s="20">
        <v>6</v>
      </c>
      <c r="N52" s="21">
        <v>6</v>
      </c>
      <c r="O52" s="20">
        <v>7</v>
      </c>
      <c r="P52" s="21">
        <v>7</v>
      </c>
      <c r="Q52" s="22">
        <v>21</v>
      </c>
      <c r="R52" s="23">
        <v>8.4000000000000021</v>
      </c>
    </row>
    <row r="53" spans="1:18" ht="409.5" x14ac:dyDescent="0.25">
      <c r="A53" s="16">
        <v>47</v>
      </c>
      <c r="B53" s="17" t="s">
        <v>395</v>
      </c>
      <c r="C53" s="18" t="s">
        <v>396</v>
      </c>
      <c r="E53" s="19" t="s">
        <v>240</v>
      </c>
      <c r="F53" s="19" t="s">
        <v>241</v>
      </c>
      <c r="G53" s="19" t="str">
        <f>IF(F53="","",VLOOKUP(F53,[35]списки!$U$2:$V$147,2,))</f>
        <v>Опасность из-за воздействия микроорганизмов-продуцентов, препаратов, содержащих живые клетки и споры микроорганизмов;</v>
      </c>
      <c r="H53" s="19" t="s">
        <v>242</v>
      </c>
      <c r="I53" s="19" t="str">
        <f>IF(F53="","",VLOOKUP(Q53,[35]списки!$O$2:$P$8,2))</f>
        <v>Небольшой риск, меры не требуются</v>
      </c>
      <c r="J53" s="19" t="s">
        <v>243</v>
      </c>
      <c r="K53" s="20">
        <v>0.5</v>
      </c>
      <c r="L53" s="21">
        <v>0.5</v>
      </c>
      <c r="M53" s="20">
        <v>6</v>
      </c>
      <c r="N53" s="21">
        <v>6</v>
      </c>
      <c r="O53" s="20">
        <v>3</v>
      </c>
      <c r="P53" s="21">
        <v>3</v>
      </c>
      <c r="Q53" s="22">
        <v>9</v>
      </c>
      <c r="R53" s="23">
        <v>9</v>
      </c>
    </row>
    <row r="54" spans="1:18" ht="378" x14ac:dyDescent="0.25">
      <c r="A54" s="16">
        <v>48</v>
      </c>
      <c r="B54" s="17" t="s">
        <v>496</v>
      </c>
      <c r="C54" s="18" t="s">
        <v>497</v>
      </c>
      <c r="E54" s="19" t="s">
        <v>103</v>
      </c>
      <c r="F54" s="19" t="s">
        <v>246</v>
      </c>
      <c r="G54" s="19" t="str">
        <f>IF(F54="","",VLOOKUP(F54,[35]списки!$U$2:$V$147,2,))</f>
        <v>Опасность, связанная с перемещением груза вручную;</v>
      </c>
      <c r="H54" s="19" t="s">
        <v>247</v>
      </c>
      <c r="I54" s="19" t="str">
        <f>IF(F54="","",VLOOKUP(Q54,[35]списки!$O$2:$P$8,2))</f>
        <v xml:space="preserve">Возможный риск, необходимо уделить внимание </v>
      </c>
      <c r="J54" s="19" t="s">
        <v>248</v>
      </c>
      <c r="K54" s="20">
        <v>1</v>
      </c>
      <c r="L54" s="21">
        <v>0.5</v>
      </c>
      <c r="M54" s="20">
        <v>6</v>
      </c>
      <c r="N54" s="21">
        <v>6</v>
      </c>
      <c r="O54" s="20">
        <v>7</v>
      </c>
      <c r="P54" s="21">
        <v>3</v>
      </c>
      <c r="Q54" s="22">
        <v>42</v>
      </c>
      <c r="R54" s="23">
        <v>9</v>
      </c>
    </row>
    <row r="55" spans="1:18" ht="105" x14ac:dyDescent="0.25">
      <c r="A55" s="16">
        <v>49</v>
      </c>
      <c r="B55" s="17" t="s">
        <v>498</v>
      </c>
      <c r="C55" s="18" t="s">
        <v>499</v>
      </c>
      <c r="E55" s="19" t="s">
        <v>251</v>
      </c>
      <c r="F55" s="19" t="s">
        <v>252</v>
      </c>
      <c r="G55" s="19" t="str">
        <f>IF(F55="","",VLOOKUP(F55,[35]списки!$U$2:$V$147,2,))</f>
        <v>Опасность от подъема тяжестей, превышающих допустимый вес;</v>
      </c>
      <c r="H55" s="19" t="s">
        <v>253</v>
      </c>
      <c r="I55" s="19" t="str">
        <f>IF(F55="","",VLOOKUP(Q55,[35]списки!$O$2:$P$8,2))</f>
        <v xml:space="preserve">Возможный риск, необходимо уделить внимание </v>
      </c>
      <c r="J55" s="19" t="s">
        <v>254</v>
      </c>
      <c r="K55" s="20">
        <v>1</v>
      </c>
      <c r="L55" s="21">
        <v>0.5</v>
      </c>
      <c r="M55" s="20">
        <v>6</v>
      </c>
      <c r="N55" s="21">
        <v>6</v>
      </c>
      <c r="O55" s="20">
        <v>7</v>
      </c>
      <c r="P55" s="21">
        <v>3</v>
      </c>
      <c r="Q55" s="22">
        <v>42</v>
      </c>
      <c r="R55" s="23">
        <v>9</v>
      </c>
    </row>
    <row r="56" spans="1:18" ht="147" x14ac:dyDescent="0.25">
      <c r="A56" s="16">
        <v>50</v>
      </c>
      <c r="B56" s="17" t="s">
        <v>500</v>
      </c>
      <c r="C56" s="18" t="s">
        <v>501</v>
      </c>
      <c r="E56" s="19" t="s">
        <v>255</v>
      </c>
      <c r="F56" s="19" t="s">
        <v>256</v>
      </c>
      <c r="G56" s="19" t="str">
        <f>IF(F56="","",VLOOKUP(F56,[35]списки!$U$2:$V$147,2,))</f>
        <v>Опасность, связанная с наклонами корпуса;</v>
      </c>
      <c r="H56" s="19" t="s">
        <v>257</v>
      </c>
      <c r="I56" s="19" t="str">
        <f>IF(F56="","",VLOOKUP(Q56,[35]списки!$O$2:$P$8,2))</f>
        <v xml:space="preserve">Возможный риск, необходимо уделить внимание </v>
      </c>
      <c r="J56" s="19" t="s">
        <v>258</v>
      </c>
      <c r="K56" s="20">
        <v>1</v>
      </c>
      <c r="L56" s="21">
        <v>0.5</v>
      </c>
      <c r="M56" s="20">
        <v>6</v>
      </c>
      <c r="N56" s="21">
        <v>6</v>
      </c>
      <c r="O56" s="20">
        <v>7</v>
      </c>
      <c r="P56" s="21">
        <v>3</v>
      </c>
      <c r="Q56" s="22">
        <v>42</v>
      </c>
      <c r="R56" s="23">
        <v>9</v>
      </c>
    </row>
    <row r="57" spans="1:18" ht="252" x14ac:dyDescent="0.25">
      <c r="A57" s="16">
        <v>51</v>
      </c>
      <c r="B57" s="17" t="s">
        <v>502</v>
      </c>
      <c r="C57" s="18" t="s">
        <v>503</v>
      </c>
      <c r="E57" s="19" t="s">
        <v>261</v>
      </c>
      <c r="F57" s="19" t="s">
        <v>262</v>
      </c>
      <c r="G57" s="19" t="str">
        <f>IF(F57="","",VLOOKUP(F57,[35]списки!$U$2:$V$147,2,))</f>
        <v>Опасность, связанная с рабочей позой;</v>
      </c>
      <c r="H57" s="19" t="s">
        <v>263</v>
      </c>
      <c r="I57" s="19" t="str">
        <f>IF(F57="","",VLOOKUP(Q57,[35]списки!$O$2:$P$8,2))</f>
        <v xml:space="preserve">Возможный риск, необходимо уделить внимание </v>
      </c>
      <c r="J57" s="19" t="s">
        <v>264</v>
      </c>
      <c r="K57" s="20">
        <v>0.5</v>
      </c>
      <c r="L57" s="21">
        <v>0.2</v>
      </c>
      <c r="M57" s="20">
        <v>6</v>
      </c>
      <c r="N57" s="21">
        <v>6</v>
      </c>
      <c r="O57" s="20">
        <v>7</v>
      </c>
      <c r="P57" s="21">
        <v>7</v>
      </c>
      <c r="Q57" s="22">
        <v>21</v>
      </c>
      <c r="R57" s="23">
        <v>8.4000000000000021</v>
      </c>
    </row>
    <row r="58" spans="1:18" ht="105" x14ac:dyDescent="0.25">
      <c r="A58" s="16">
        <v>52</v>
      </c>
      <c r="B58" s="17" t="s">
        <v>504</v>
      </c>
      <c r="C58" s="18" t="s">
        <v>505</v>
      </c>
      <c r="E58" s="19" t="s">
        <v>261</v>
      </c>
      <c r="F58" s="19" t="s">
        <v>506</v>
      </c>
      <c r="G58" s="19" t="str">
        <f>IF(F58="","",VLOOKUP(F58,[35]списки!$U$2:$V$147,2,))</f>
        <v>Опасность вредных для здоровья поз, связанных с чрезмерным напряжением тела;</v>
      </c>
      <c r="H58" s="19" t="s">
        <v>507</v>
      </c>
      <c r="I58" s="19" t="str">
        <f>IF(F58="","",VLOOKUP(Q58,[35]списки!$O$2:$P$8,2))</f>
        <v xml:space="preserve">Возможный риск, необходимо уделить внимание </v>
      </c>
      <c r="J58" s="19" t="s">
        <v>264</v>
      </c>
      <c r="K58" s="20">
        <v>1</v>
      </c>
      <c r="L58" s="21">
        <v>0.5</v>
      </c>
      <c r="M58" s="20">
        <v>6</v>
      </c>
      <c r="N58" s="21">
        <v>6</v>
      </c>
      <c r="O58" s="20">
        <v>7</v>
      </c>
      <c r="P58" s="21">
        <v>7</v>
      </c>
      <c r="Q58" s="22">
        <v>42</v>
      </c>
      <c r="R58" s="23">
        <v>21</v>
      </c>
    </row>
    <row r="59" spans="1:18" ht="409.5" x14ac:dyDescent="0.25">
      <c r="A59" s="16">
        <v>53</v>
      </c>
      <c r="B59" s="17" t="s">
        <v>508</v>
      </c>
      <c r="C59" s="18" t="s">
        <v>509</v>
      </c>
      <c r="E59" s="19" t="s">
        <v>510</v>
      </c>
      <c r="F59" s="19" t="s">
        <v>511</v>
      </c>
      <c r="G59" s="19" t="str">
        <f>IF(F59="","",VLOOKUP(F59,[35]списки!$U$2:$V$147,2,))</f>
        <v>Опасность физических перегрузок от периодического поднятия тяжелых узлов и деталей машин;</v>
      </c>
      <c r="H59" s="19" t="s">
        <v>512</v>
      </c>
      <c r="I59" s="19" t="str">
        <f>IF(F59="","",VLOOKUP(Q59,[35]списки!$O$2:$P$8,2))</f>
        <v xml:space="preserve">Возможный риск, необходимо уделить внимание </v>
      </c>
      <c r="J59" s="19" t="s">
        <v>254</v>
      </c>
      <c r="K59" s="20">
        <v>1</v>
      </c>
      <c r="L59" s="21">
        <v>0.5</v>
      </c>
      <c r="M59" s="20">
        <v>6</v>
      </c>
      <c r="N59" s="21">
        <v>6</v>
      </c>
      <c r="O59" s="20">
        <v>7</v>
      </c>
      <c r="P59" s="21">
        <v>7</v>
      </c>
      <c r="Q59" s="22">
        <v>42</v>
      </c>
      <c r="R59" s="23">
        <v>21</v>
      </c>
    </row>
    <row r="60" spans="1:18" ht="252" x14ac:dyDescent="0.25">
      <c r="A60" s="16">
        <v>54</v>
      </c>
      <c r="B60" s="17" t="s">
        <v>513</v>
      </c>
      <c r="C60" s="18" t="s">
        <v>514</v>
      </c>
      <c r="E60" s="19" t="s">
        <v>515</v>
      </c>
      <c r="F60" s="19" t="s">
        <v>516</v>
      </c>
      <c r="G60" s="19" t="str">
        <f>IF(F60="","",VLOOKUP(F60,[35]списки!$U$2:$V$147,2,))</f>
        <v>Опасность психических нагрузок, стрессов;</v>
      </c>
      <c r="H60" s="19" t="s">
        <v>517</v>
      </c>
      <c r="I60" s="19" t="str">
        <f>IF(F60="","",VLOOKUP(Q60,[35]списки!$O$2:$P$8,2))</f>
        <v>Небольшой риск, меры не требуются</v>
      </c>
      <c r="J60" s="19" t="s">
        <v>243</v>
      </c>
      <c r="K60" s="20">
        <v>0.5</v>
      </c>
      <c r="L60" s="21">
        <v>0.5</v>
      </c>
      <c r="M60" s="20">
        <v>6</v>
      </c>
      <c r="N60" s="21">
        <v>6</v>
      </c>
      <c r="O60" s="20">
        <v>3</v>
      </c>
      <c r="P60" s="21">
        <v>3</v>
      </c>
      <c r="Q60" s="22">
        <v>9</v>
      </c>
      <c r="R60" s="23">
        <v>9</v>
      </c>
    </row>
    <row r="61" spans="1:18" ht="231" x14ac:dyDescent="0.25">
      <c r="A61" s="16">
        <v>55</v>
      </c>
      <c r="B61" s="17" t="s">
        <v>518</v>
      </c>
      <c r="C61" s="18" t="s">
        <v>519</v>
      </c>
      <c r="E61" s="19" t="s">
        <v>273</v>
      </c>
      <c r="F61" s="19" t="s">
        <v>274</v>
      </c>
      <c r="G61" s="19" t="str">
        <f>IF(F61="","",VLOOKUP(F61,[35]списки!$U$2:$V$147,2,))</f>
        <v>Опасность перенапряжения зрительного анализатора;</v>
      </c>
      <c r="H61" s="19" t="s">
        <v>275</v>
      </c>
      <c r="I61" s="19" t="str">
        <f>IF(F61="","",VLOOKUP(Q61,[35]списки!$O$2:$P$8,2))</f>
        <v>Небольшой риск, меры не требуются</v>
      </c>
      <c r="J61" s="19" t="s">
        <v>243</v>
      </c>
      <c r="K61" s="20">
        <v>0.5</v>
      </c>
      <c r="L61" s="21">
        <v>0.5</v>
      </c>
      <c r="M61" s="20">
        <v>6</v>
      </c>
      <c r="N61" s="21">
        <v>6</v>
      </c>
      <c r="O61" s="20">
        <v>3</v>
      </c>
      <c r="P61" s="21">
        <v>3</v>
      </c>
      <c r="Q61" s="22">
        <v>9</v>
      </c>
      <c r="R61" s="23">
        <v>9</v>
      </c>
    </row>
    <row r="62" spans="1:18" ht="409.5" x14ac:dyDescent="0.25">
      <c r="A62" s="16">
        <v>56</v>
      </c>
      <c r="B62" s="17" t="s">
        <v>520</v>
      </c>
      <c r="C62" s="18" t="s">
        <v>521</v>
      </c>
      <c r="E62" s="19" t="s">
        <v>267</v>
      </c>
      <c r="F62" s="19" t="s">
        <v>268</v>
      </c>
      <c r="G62" s="19" t="str">
        <f>IF(F62="","",VLOOKUP(F62,[35]списки!$U$2:$V$147,2,))</f>
        <v>Опасность повреждения мембранной перепонки уха, связанная с воздействием шума высокой интенсивности;</v>
      </c>
      <c r="H62" s="19" t="s">
        <v>269</v>
      </c>
      <c r="I62" s="19" t="str">
        <f>IF(F62="","",VLOOKUP(Q62,[35]списки!$O$2:$P$8,2))</f>
        <v xml:space="preserve">Возможный риск, необходимо уделить внимание </v>
      </c>
      <c r="J62" s="19" t="s">
        <v>270</v>
      </c>
      <c r="K62" s="20">
        <v>1</v>
      </c>
      <c r="L62" s="21">
        <v>0.5</v>
      </c>
      <c r="M62" s="20">
        <v>6</v>
      </c>
      <c r="N62" s="21">
        <v>6</v>
      </c>
      <c r="O62" s="20">
        <v>7</v>
      </c>
      <c r="P62" s="21">
        <v>7</v>
      </c>
      <c r="Q62" s="22">
        <v>42</v>
      </c>
      <c r="R62" s="23">
        <v>21</v>
      </c>
    </row>
    <row r="63" spans="1:18" ht="315" x14ac:dyDescent="0.25">
      <c r="A63" s="16">
        <v>57</v>
      </c>
      <c r="B63" s="17" t="s">
        <v>522</v>
      </c>
      <c r="C63" s="18" t="s">
        <v>523</v>
      </c>
      <c r="E63" s="19" t="s">
        <v>278</v>
      </c>
      <c r="F63" s="19" t="s">
        <v>279</v>
      </c>
      <c r="G63" s="19" t="str">
        <f>IF(F63="","",VLOOKUP(F63,[35]списки!$U$2:$V$147,2,))</f>
        <v>Опасность, связанная с возможностью не услышать звуковой сигнал об опасности;</v>
      </c>
      <c r="H63" s="19" t="s">
        <v>280</v>
      </c>
      <c r="I63" s="19" t="str">
        <f>IF(F63="","",VLOOKUP(Q63,[35]списки!$O$2:$P$8,2))</f>
        <v>Небольшой риск, меры не требуются</v>
      </c>
      <c r="J63" s="19" t="s">
        <v>243</v>
      </c>
      <c r="K63" s="20">
        <v>0.5</v>
      </c>
      <c r="L63" s="21">
        <v>0.52</v>
      </c>
      <c r="M63" s="20">
        <v>6</v>
      </c>
      <c r="N63" s="21">
        <v>6</v>
      </c>
      <c r="O63" s="20">
        <v>3</v>
      </c>
      <c r="P63" s="21">
        <v>3</v>
      </c>
      <c r="Q63" s="22">
        <v>9</v>
      </c>
      <c r="R63" s="23">
        <v>9.36</v>
      </c>
    </row>
    <row r="64" spans="1:18" ht="409.5" x14ac:dyDescent="0.25">
      <c r="A64" s="16">
        <v>58</v>
      </c>
      <c r="B64" s="17" t="s">
        <v>524</v>
      </c>
      <c r="C64" s="18" t="s">
        <v>525</v>
      </c>
      <c r="E64" s="19" t="s">
        <v>283</v>
      </c>
      <c r="F64" s="19" t="s">
        <v>284</v>
      </c>
      <c r="G64" s="19" t="str">
        <f>IF(F64="","",VLOOKUP(F64,[35]списки!$U$2:$V$147,2,))</f>
        <v>Опасность от воздействия локальной вибрации при использовании ручных механизмов;</v>
      </c>
      <c r="H64" s="19" t="s">
        <v>285</v>
      </c>
      <c r="I64" s="19" t="str">
        <f>IF(F64="","",VLOOKUP(Q64,[35]списки!$O$2:$P$8,2))</f>
        <v xml:space="preserve">Возможный риск, необходимо уделить внимание </v>
      </c>
      <c r="J64" s="19" t="s">
        <v>286</v>
      </c>
      <c r="K64" s="20">
        <v>1</v>
      </c>
      <c r="L64" s="21">
        <v>0.5</v>
      </c>
      <c r="M64" s="20">
        <v>6</v>
      </c>
      <c r="N64" s="21">
        <v>6</v>
      </c>
      <c r="O64" s="20">
        <v>7</v>
      </c>
      <c r="P64" s="21">
        <v>7</v>
      </c>
      <c r="Q64" s="22">
        <v>42</v>
      </c>
      <c r="R64" s="23">
        <v>21</v>
      </c>
    </row>
    <row r="65" spans="1:18" ht="126" x14ac:dyDescent="0.25">
      <c r="A65" s="16">
        <v>59</v>
      </c>
      <c r="B65" s="17" t="s">
        <v>526</v>
      </c>
      <c r="C65" s="18" t="s">
        <v>527</v>
      </c>
      <c r="E65" s="19" t="s">
        <v>302</v>
      </c>
      <c r="F65" s="19" t="s">
        <v>303</v>
      </c>
      <c r="G65" s="19" t="str">
        <f>IF(F65="","",VLOOKUP(F65,[35]списки!$U$2:$V$147,2,))</f>
        <v>Опасность, связанная с воздействием общей вибрации;</v>
      </c>
      <c r="H65" s="19" t="s">
        <v>304</v>
      </c>
      <c r="I65" s="19" t="str">
        <f>IF(F65="","",VLOOKUP(Q65,[35]списки!$O$2:$P$8,2))</f>
        <v xml:space="preserve">Возможный риск, необходимо уделить внимание </v>
      </c>
      <c r="J65" s="19" t="s">
        <v>305</v>
      </c>
      <c r="K65" s="20">
        <v>0.5</v>
      </c>
      <c r="L65" s="21">
        <v>0.2</v>
      </c>
      <c r="M65" s="20">
        <v>6</v>
      </c>
      <c r="N65" s="21">
        <v>6</v>
      </c>
      <c r="O65" s="20">
        <v>7</v>
      </c>
      <c r="P65" s="21">
        <v>7</v>
      </c>
      <c r="Q65" s="22">
        <v>21</v>
      </c>
      <c r="R65" s="23">
        <v>8.4000000000000021</v>
      </c>
    </row>
    <row r="66" spans="1:18" ht="231" x14ac:dyDescent="0.25">
      <c r="A66" s="16">
        <v>60</v>
      </c>
      <c r="B66" s="17" t="s">
        <v>528</v>
      </c>
      <c r="C66" s="18" t="s">
        <v>529</v>
      </c>
      <c r="E66" s="19" t="s">
        <v>138</v>
      </c>
      <c r="F66" s="19" t="s">
        <v>139</v>
      </c>
      <c r="G66" s="19" t="str">
        <f>IF(F66="","",VLOOKUP(F66,[35]списки!$U$2:$V$147,2,))</f>
        <v>Опасность ожога при контакте незащищенных частей тела с поверхностью предметов, имеющих высокую температуру;</v>
      </c>
      <c r="H66" s="19" t="s">
        <v>140</v>
      </c>
      <c r="I66" s="19" t="str">
        <f>IF(F66="","",VLOOKUP(Q66,[35]списки!$O$2:$P$8,2))</f>
        <v xml:space="preserve">Возможный риск, необходимо уделить внимание </v>
      </c>
      <c r="J66" s="19" t="s">
        <v>141</v>
      </c>
      <c r="K66" s="20">
        <v>1</v>
      </c>
      <c r="L66" s="21">
        <v>0.5</v>
      </c>
      <c r="M66" s="20">
        <v>6</v>
      </c>
      <c r="N66" s="21">
        <v>6</v>
      </c>
      <c r="O66" s="20">
        <v>7</v>
      </c>
      <c r="P66" s="21">
        <v>3</v>
      </c>
      <c r="Q66" s="22">
        <v>42</v>
      </c>
      <c r="R66" s="23">
        <v>9</v>
      </c>
    </row>
    <row r="67" spans="1:18" ht="84" x14ac:dyDescent="0.25">
      <c r="A67" s="16">
        <v>61</v>
      </c>
      <c r="B67" s="17" t="s">
        <v>504</v>
      </c>
      <c r="C67" s="18" t="s">
        <v>505</v>
      </c>
      <c r="E67" s="19" t="s">
        <v>302</v>
      </c>
      <c r="F67" s="19" t="s">
        <v>530</v>
      </c>
      <c r="G67" s="19" t="str">
        <f>IF(F67="","",VLOOKUP(F67,[35]списки!$U$2:$V$147,2,))</f>
        <v>Опасность, связанная с воздействием электростатического поля;</v>
      </c>
      <c r="H67" s="19" t="s">
        <v>531</v>
      </c>
      <c r="I67" s="19" t="str">
        <f>IF(F67="","",VLOOKUP(Q67,[35]списки!$O$2:$P$8,2))</f>
        <v>Небольшой риск, меры не требуются</v>
      </c>
      <c r="J67" s="19" t="s">
        <v>243</v>
      </c>
      <c r="K67" s="20">
        <v>0.2</v>
      </c>
      <c r="L67" s="21">
        <v>0.2</v>
      </c>
      <c r="M67" s="20">
        <v>6</v>
      </c>
      <c r="N67" s="21">
        <v>6</v>
      </c>
      <c r="O67" s="20">
        <v>3</v>
      </c>
      <c r="P67" s="21">
        <v>3</v>
      </c>
      <c r="Q67" s="22">
        <v>3.6000000000000005</v>
      </c>
      <c r="R67" s="23">
        <v>3.6000000000000005</v>
      </c>
    </row>
    <row r="68" spans="1:18" ht="409.5" x14ac:dyDescent="0.25">
      <c r="A68" s="16">
        <v>62</v>
      </c>
      <c r="B68" s="17" t="s">
        <v>395</v>
      </c>
      <c r="C68" s="18" t="s">
        <v>396</v>
      </c>
      <c r="E68" s="19" t="s">
        <v>532</v>
      </c>
      <c r="F68" s="19" t="s">
        <v>533</v>
      </c>
      <c r="G68" s="19" t="str">
        <f>IF(F68="","",VLOOKUP(F68,[35]списки!$U$2:$V$147,2,))</f>
        <v>Опасность укуса;</v>
      </c>
      <c r="H68" s="19" t="s">
        <v>534</v>
      </c>
      <c r="I68" s="19" t="str">
        <f>IF(F68="","",VLOOKUP(Q68,[35]списки!$O$2:$P$8,2))</f>
        <v>Серьезный риск, требуются меры по снижению степени риска в установленные сроки</v>
      </c>
      <c r="J68" s="19" t="s">
        <v>535</v>
      </c>
      <c r="K68" s="20">
        <v>3</v>
      </c>
      <c r="L68" s="21">
        <v>0.5</v>
      </c>
      <c r="M68" s="20">
        <v>6</v>
      </c>
      <c r="N68" s="21">
        <v>6</v>
      </c>
      <c r="O68" s="20">
        <v>7</v>
      </c>
      <c r="P68" s="21">
        <v>7</v>
      </c>
      <c r="Q68" s="22">
        <v>126</v>
      </c>
      <c r="R68" s="23">
        <v>21</v>
      </c>
    </row>
    <row r="69" spans="1:18" ht="409.5" x14ac:dyDescent="0.25">
      <c r="A69" s="16">
        <v>63</v>
      </c>
      <c r="B69" s="17" t="s">
        <v>536</v>
      </c>
      <c r="C69" s="18" t="s">
        <v>537</v>
      </c>
      <c r="E69" s="19" t="s">
        <v>538</v>
      </c>
      <c r="F69" s="19" t="s">
        <v>539</v>
      </c>
      <c r="G69" s="19" t="str">
        <f>IF(F69="","",VLOOKUP(F69,[35]списки!$U$2:$V$147,2,))</f>
        <v>Опасность при выполнении альпинистских работ;</v>
      </c>
      <c r="H69" s="19" t="s">
        <v>540</v>
      </c>
      <c r="I69" s="19" t="str">
        <f>IF(F69="","",VLOOKUP(Q69,[35]списки!$O$2:$P$8,2))</f>
        <v>Высокий риск, требуются неотложные меры, усовершенствования</v>
      </c>
      <c r="J69" s="19" t="s">
        <v>541</v>
      </c>
      <c r="K69" s="20">
        <v>3</v>
      </c>
      <c r="L69" s="21">
        <v>1</v>
      </c>
      <c r="M69" s="20">
        <v>6</v>
      </c>
      <c r="N69" s="21">
        <v>6</v>
      </c>
      <c r="O69" s="20">
        <v>15</v>
      </c>
      <c r="P69" s="21">
        <v>15</v>
      </c>
      <c r="Q69" s="22">
        <v>270</v>
      </c>
      <c r="R69" s="23">
        <v>90</v>
      </c>
    </row>
    <row r="70" spans="1:18" ht="189" x14ac:dyDescent="0.25">
      <c r="A70" s="16">
        <v>64</v>
      </c>
      <c r="B70" s="17" t="s">
        <v>542</v>
      </c>
      <c r="C70" s="18" t="s">
        <v>543</v>
      </c>
      <c r="E70" s="19" t="s">
        <v>544</v>
      </c>
      <c r="F70" s="19" t="s">
        <v>545</v>
      </c>
      <c r="G70" s="19" t="str">
        <f>IF(F70="","",VLOOKUP(F70,[35]списки!$U$2:$V$147,2,))</f>
        <v>Опасность выполнения кровельных работ на крышах, имеющих большой угол наклона рабочей поверхности;</v>
      </c>
      <c r="H70" s="19" t="s">
        <v>546</v>
      </c>
      <c r="I70" s="19" t="str">
        <f>IF(F70="","",VLOOKUP(Q70,[35]списки!$O$2:$P$8,2))</f>
        <v>Высокий риск, требуются неотложные меры, усовершенствования</v>
      </c>
      <c r="J70" s="19" t="s">
        <v>541</v>
      </c>
      <c r="K70" s="20">
        <v>3</v>
      </c>
      <c r="L70" s="21">
        <v>1</v>
      </c>
      <c r="M70" s="20">
        <v>6</v>
      </c>
      <c r="N70" s="21">
        <v>6</v>
      </c>
      <c r="O70" s="20">
        <v>15</v>
      </c>
      <c r="P70" s="21">
        <v>15</v>
      </c>
      <c r="Q70" s="22">
        <v>270</v>
      </c>
      <c r="R70" s="23">
        <v>90</v>
      </c>
    </row>
    <row r="71" spans="1:18" ht="294" x14ac:dyDescent="0.25">
      <c r="A71" s="16">
        <v>65</v>
      </c>
      <c r="B71" s="17" t="s">
        <v>547</v>
      </c>
      <c r="C71" s="18" t="s">
        <v>548</v>
      </c>
      <c r="E71" s="19" t="s">
        <v>309</v>
      </c>
      <c r="F71" s="19" t="s">
        <v>310</v>
      </c>
      <c r="G71" s="19" t="str">
        <f>IF(F71="","",VLOOKUP(F71,[35]списки!$U$2:$V$147,2,))</f>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
      <c r="H71" s="19" t="s">
        <v>311</v>
      </c>
      <c r="I71" s="19" t="str">
        <f>IF(F71="","",VLOOKUP(Q71,[35]списки!$O$2:$P$8,2))</f>
        <v xml:space="preserve">Возможный риск, необходимо уделить внимание </v>
      </c>
      <c r="J71" s="19" t="s">
        <v>312</v>
      </c>
      <c r="K71" s="20">
        <v>1</v>
      </c>
      <c r="L71" s="21">
        <v>0.5</v>
      </c>
      <c r="M71" s="20">
        <v>6</v>
      </c>
      <c r="N71" s="21">
        <v>6</v>
      </c>
      <c r="O71" s="20">
        <v>7</v>
      </c>
      <c r="P71" s="21">
        <v>7</v>
      </c>
      <c r="Q71" s="22">
        <v>42</v>
      </c>
      <c r="R71" s="23">
        <v>21</v>
      </c>
    </row>
    <row r="72" spans="1:18" ht="294" x14ac:dyDescent="0.25">
      <c r="A72" s="16">
        <v>66</v>
      </c>
      <c r="B72" s="17" t="s">
        <v>549</v>
      </c>
      <c r="C72" s="18" t="s">
        <v>550</v>
      </c>
      <c r="E72" s="19" t="s">
        <v>315</v>
      </c>
      <c r="F72" s="19" t="s">
        <v>316</v>
      </c>
      <c r="G72" s="19" t="str">
        <f>IF(F72="","",VLOOKUP(F72,[35]списки!$U$2:$V$147,2,))</f>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
      <c r="H72" s="19" t="s">
        <v>317</v>
      </c>
      <c r="I72" s="19" t="str">
        <f>IF(F72="","",VLOOKUP(Q72,[35]списки!$O$2:$P$8,2))</f>
        <v xml:space="preserve">Возможный риск, необходимо уделить внимание </v>
      </c>
      <c r="J72" s="19" t="s">
        <v>318</v>
      </c>
      <c r="K72" s="20">
        <v>0.5</v>
      </c>
      <c r="L72" s="21">
        <v>0.2</v>
      </c>
      <c r="M72" s="20">
        <v>6</v>
      </c>
      <c r="N72" s="21">
        <v>6</v>
      </c>
      <c r="O72" s="20">
        <v>7</v>
      </c>
      <c r="P72" s="21">
        <v>7</v>
      </c>
      <c r="Q72" s="22">
        <v>21</v>
      </c>
      <c r="R72" s="23">
        <v>8.4000000000000021</v>
      </c>
    </row>
    <row r="73" spans="1:18" ht="409.5" x14ac:dyDescent="0.25">
      <c r="A73" s="16">
        <v>67</v>
      </c>
      <c r="B73" s="17" t="s">
        <v>551</v>
      </c>
      <c r="C73" s="18" t="s">
        <v>552</v>
      </c>
      <c r="E73" s="19" t="s">
        <v>553</v>
      </c>
      <c r="F73" s="19" t="s">
        <v>554</v>
      </c>
      <c r="G73" s="19" t="str">
        <f>IF(F73="","",VLOOKUP(F73,[35]списки!$U$2:$V$147,2,))</f>
        <v xml:space="preserve"> Опасность, связанная с отсутствием на рабочем месте перечня возможных аварий;</v>
      </c>
      <c r="H73" s="19" t="s">
        <v>555</v>
      </c>
      <c r="I73" s="19" t="str">
        <f>IF(F73="","",VLOOKUP(Q73,[35]списки!$O$2:$P$8,2))</f>
        <v xml:space="preserve">Возможный риск, необходимо уделить внимание </v>
      </c>
      <c r="J73" s="19" t="s">
        <v>556</v>
      </c>
      <c r="K73" s="20">
        <v>0.5</v>
      </c>
      <c r="L73" s="21">
        <v>0.2</v>
      </c>
      <c r="M73" s="20">
        <v>6</v>
      </c>
      <c r="N73" s="21">
        <v>6</v>
      </c>
      <c r="O73" s="20">
        <v>7</v>
      </c>
      <c r="P73" s="21">
        <v>7</v>
      </c>
      <c r="Q73" s="22">
        <v>21</v>
      </c>
      <c r="R73" s="23">
        <v>8.4000000000000021</v>
      </c>
    </row>
    <row r="74" spans="1:18" ht="409.5" x14ac:dyDescent="0.25">
      <c r="A74" s="16">
        <v>68</v>
      </c>
      <c r="B74" s="17" t="s">
        <v>557</v>
      </c>
      <c r="C74" s="18" t="s">
        <v>558</v>
      </c>
      <c r="E74" s="19" t="s">
        <v>319</v>
      </c>
      <c r="F74" s="19" t="s">
        <v>320</v>
      </c>
      <c r="G74" s="19" t="str">
        <f>IF(F74="","",VLOOKUP(F74,[35]списки!$U$2:$V$147,2,))</f>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
      <c r="H74" s="19" t="s">
        <v>321</v>
      </c>
      <c r="I74" s="19" t="str">
        <f>IF(F74="","",VLOOKUP(Q74,[35]списки!$O$2:$P$8,2))</f>
        <v xml:space="preserve">Возможный риск, необходимо уделить внимание </v>
      </c>
      <c r="J74" s="19" t="s">
        <v>322</v>
      </c>
      <c r="K74" s="20">
        <v>1</v>
      </c>
      <c r="L74" s="21">
        <v>1</v>
      </c>
      <c r="M74" s="20">
        <v>6</v>
      </c>
      <c r="N74" s="21">
        <v>6</v>
      </c>
      <c r="O74" s="20">
        <v>7</v>
      </c>
      <c r="P74" s="21">
        <v>3</v>
      </c>
      <c r="Q74" s="22">
        <v>42</v>
      </c>
      <c r="R74" s="23">
        <v>18</v>
      </c>
    </row>
    <row r="75" spans="1:18" ht="210" x14ac:dyDescent="0.25">
      <c r="A75" s="16">
        <v>69</v>
      </c>
      <c r="B75" s="17" t="s">
        <v>437</v>
      </c>
      <c r="C75" s="18" t="s">
        <v>438</v>
      </c>
      <c r="E75" s="19" t="s">
        <v>559</v>
      </c>
      <c r="F75" s="19" t="s">
        <v>560</v>
      </c>
      <c r="G75" s="19" t="str">
        <f>IF(F75="","",VLOOKUP(F75,[35]списки!$U$2:$V$147,2,))</f>
        <v>Опасность, связанная с допуском работников, не прошедших подготовку по охране труда;</v>
      </c>
      <c r="H75" s="19" t="s">
        <v>561</v>
      </c>
      <c r="I75" s="19" t="str">
        <f>IF(F75="","",VLOOKUP(Q75,[35]списки!$O$2:$P$8,2))</f>
        <v>Серьезный риск, требуются меры по снижению степени риска в установленные сроки</v>
      </c>
      <c r="J75" s="19" t="s">
        <v>562</v>
      </c>
      <c r="K75" s="20">
        <v>3</v>
      </c>
      <c r="L75" s="21">
        <v>0.5</v>
      </c>
      <c r="M75" s="20">
        <v>6</v>
      </c>
      <c r="N75" s="21">
        <v>6</v>
      </c>
      <c r="O75" s="20">
        <v>7</v>
      </c>
      <c r="P75" s="21">
        <v>7</v>
      </c>
      <c r="Q75" s="22">
        <v>126</v>
      </c>
      <c r="R75" s="23">
        <v>21</v>
      </c>
    </row>
    <row r="76" spans="1:18" ht="336" x14ac:dyDescent="0.25">
      <c r="A76" s="16">
        <v>70</v>
      </c>
      <c r="B76" s="17" t="s">
        <v>563</v>
      </c>
      <c r="C76" s="18" t="s">
        <v>564</v>
      </c>
      <c r="E76" s="19" t="s">
        <v>309</v>
      </c>
      <c r="F76" s="19" t="s">
        <v>310</v>
      </c>
      <c r="G76" s="19" t="str">
        <f>IF(F76="","",VLOOKUP(F76,[35]списки!$U$2:$V$147,2,))</f>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
      <c r="H76" s="19" t="s">
        <v>311</v>
      </c>
      <c r="I76" s="19" t="str">
        <f>IF(F76="","",VLOOKUP(Q76,[35]списки!$O$2:$P$8,2))</f>
        <v xml:space="preserve">Возможный риск, необходимо уделить внимание </v>
      </c>
      <c r="J76" s="19" t="s">
        <v>312</v>
      </c>
      <c r="K76" s="20">
        <v>1</v>
      </c>
      <c r="L76" s="21">
        <v>0.5</v>
      </c>
      <c r="M76" s="20">
        <v>6</v>
      </c>
      <c r="N76" s="21">
        <v>6</v>
      </c>
      <c r="O76" s="20">
        <v>7</v>
      </c>
      <c r="P76" s="21">
        <v>7</v>
      </c>
      <c r="Q76" s="22">
        <v>42</v>
      </c>
      <c r="R76" s="23">
        <v>21</v>
      </c>
    </row>
    <row r="77" spans="1:18" ht="189" x14ac:dyDescent="0.25">
      <c r="A77" s="16">
        <v>71</v>
      </c>
      <c r="B77" s="17" t="s">
        <v>565</v>
      </c>
      <c r="C77" s="18" t="s">
        <v>566</v>
      </c>
      <c r="E77" s="19" t="s">
        <v>363</v>
      </c>
      <c r="F77" s="19" t="s">
        <v>364</v>
      </c>
      <c r="G77" s="19" t="str">
        <f>IF(F77="","",VLOOKUP(F77,[35]списки!$U$2:$V$147,2,))</f>
        <v>Опасность опрокидывания транспортного средства при нарушении способов установки и строповки грузов;</v>
      </c>
      <c r="H77" s="19" t="s">
        <v>365</v>
      </c>
      <c r="I77" s="19" t="str">
        <f>IF(F77="","",VLOOKUP(Q77,[35]списки!$O$2:$P$8,2))</f>
        <v xml:space="preserve">Возможный риск, необходимо уделить внимание </v>
      </c>
      <c r="J77" s="19" t="s">
        <v>366</v>
      </c>
      <c r="K77" s="20">
        <v>0.5</v>
      </c>
      <c r="L77" s="21">
        <v>0.2</v>
      </c>
      <c r="M77" s="20">
        <v>6</v>
      </c>
      <c r="N77" s="21">
        <v>6</v>
      </c>
      <c r="O77" s="20">
        <v>15</v>
      </c>
      <c r="P77" s="21">
        <v>15</v>
      </c>
      <c r="Q77" s="22">
        <v>45</v>
      </c>
      <c r="R77" s="23">
        <v>18.000000000000004</v>
      </c>
    </row>
    <row r="78" spans="1:18" ht="409.5" x14ac:dyDescent="0.25">
      <c r="A78" s="16">
        <v>72</v>
      </c>
      <c r="B78" s="17" t="s">
        <v>395</v>
      </c>
      <c r="C78" s="18" t="s">
        <v>396</v>
      </c>
      <c r="E78" s="19" t="s">
        <v>352</v>
      </c>
      <c r="F78" s="19" t="s">
        <v>353</v>
      </c>
      <c r="G78" s="19" t="str">
        <f>IF(F78="","",VLOOKUP(F78,[35]списки!$U$2:$V$147,2,))</f>
        <v>Опасность наезда на человека;</v>
      </c>
      <c r="H78" s="19" t="s">
        <v>354</v>
      </c>
      <c r="I78" s="19" t="str">
        <f>IF(F78="","",VLOOKUP(Q78,[35]списки!$O$2:$P$8,2))</f>
        <v>Серьезный риск, требуются меры по снижению степени риска в установленные сроки</v>
      </c>
      <c r="J78" s="19" t="s">
        <v>355</v>
      </c>
      <c r="K78" s="20">
        <v>1</v>
      </c>
      <c r="L78" s="21">
        <v>0.2</v>
      </c>
      <c r="M78" s="20">
        <v>6</v>
      </c>
      <c r="N78" s="21">
        <v>6</v>
      </c>
      <c r="O78" s="20">
        <v>15</v>
      </c>
      <c r="P78" s="21">
        <v>15</v>
      </c>
      <c r="Q78" s="22">
        <v>90</v>
      </c>
      <c r="R78" s="23">
        <v>18.000000000000004</v>
      </c>
    </row>
    <row r="79" spans="1:18" ht="126" x14ac:dyDescent="0.25">
      <c r="A79" s="16">
        <v>73</v>
      </c>
      <c r="B79" s="17" t="s">
        <v>567</v>
      </c>
      <c r="C79" s="18" t="s">
        <v>568</v>
      </c>
      <c r="E79" s="19" t="s">
        <v>352</v>
      </c>
      <c r="F79" s="19" t="s">
        <v>358</v>
      </c>
      <c r="G79" s="19" t="str">
        <f>IF(F79="","",VLOOKUP(F79,[35]списки!$U$2:$V$147,2,))</f>
        <v>Опасность падения с транспортного средства;</v>
      </c>
      <c r="H79" s="19" t="s">
        <v>359</v>
      </c>
      <c r="I79" s="19" t="str">
        <f>IF(F79="","",VLOOKUP(Q79,[35]списки!$O$2:$P$8,2))</f>
        <v xml:space="preserve">Возможный риск, необходимо уделить внимание </v>
      </c>
      <c r="J79" s="19" t="s">
        <v>360</v>
      </c>
      <c r="K79" s="20">
        <v>0.5</v>
      </c>
      <c r="L79" s="21">
        <v>0.2</v>
      </c>
      <c r="M79" s="20">
        <v>6</v>
      </c>
      <c r="N79" s="21">
        <v>6</v>
      </c>
      <c r="O79" s="20">
        <v>15</v>
      </c>
      <c r="P79" s="21">
        <v>15</v>
      </c>
      <c r="Q79" s="22">
        <v>45</v>
      </c>
      <c r="R79" s="23">
        <v>18.000000000000004</v>
      </c>
    </row>
    <row r="80" spans="1:18" ht="189" x14ac:dyDescent="0.25">
      <c r="A80" s="16">
        <v>74</v>
      </c>
      <c r="B80" s="17" t="s">
        <v>567</v>
      </c>
      <c r="C80" s="18" t="s">
        <v>568</v>
      </c>
      <c r="E80" s="19" t="s">
        <v>352</v>
      </c>
      <c r="F80" s="19" t="s">
        <v>569</v>
      </c>
      <c r="G80" s="19" t="str">
        <f>IF(F80="","",VLOOKUP(F80,[35]списки!$U$2:$V$147,2,))</f>
        <v>Опасность раздавливания человека, находящегося между двумя сближающимися транспортными средствами;</v>
      </c>
      <c r="H80" s="19" t="s">
        <v>570</v>
      </c>
      <c r="I80" s="19" t="str">
        <f>IF(F80="","",VLOOKUP(Q80,[35]списки!$O$2:$P$8,2))</f>
        <v>Серьезный риск, требуются меры по снижению степени риска в установленные сроки</v>
      </c>
      <c r="J80" s="19" t="s">
        <v>355</v>
      </c>
      <c r="K80" s="20">
        <v>1</v>
      </c>
      <c r="L80" s="21">
        <v>0.2</v>
      </c>
      <c r="M80" s="20">
        <v>6</v>
      </c>
      <c r="N80" s="21">
        <v>6</v>
      </c>
      <c r="O80" s="20">
        <v>15</v>
      </c>
      <c r="P80" s="21">
        <v>15</v>
      </c>
      <c r="Q80" s="22">
        <v>90</v>
      </c>
      <c r="R80" s="23">
        <v>18.000000000000004</v>
      </c>
    </row>
    <row r="81" spans="1:18" ht="168" x14ac:dyDescent="0.25">
      <c r="A81" s="16">
        <v>75</v>
      </c>
      <c r="B81" s="17" t="s">
        <v>567</v>
      </c>
      <c r="C81" s="18" t="s">
        <v>568</v>
      </c>
      <c r="E81" s="19" t="s">
        <v>363</v>
      </c>
      <c r="F81" s="19" t="s">
        <v>364</v>
      </c>
      <c r="G81" s="19" t="str">
        <f>IF(F81="","",VLOOKUP(F81,[35]списки!$U$2:$V$147,2,))</f>
        <v>Опасность опрокидывания транспортного средства при нарушении способов установки и строповки грузов;</v>
      </c>
      <c r="H81" s="19" t="s">
        <v>365</v>
      </c>
      <c r="I81" s="19" t="str">
        <f>IF(F81="","",VLOOKUP(Q81,[35]списки!$O$2:$P$8,2))</f>
        <v xml:space="preserve">Возможный риск, необходимо уделить внимание </v>
      </c>
      <c r="J81" s="19" t="s">
        <v>366</v>
      </c>
      <c r="K81" s="20">
        <v>0.5</v>
      </c>
      <c r="L81" s="21">
        <v>0.2</v>
      </c>
      <c r="M81" s="20">
        <v>6</v>
      </c>
      <c r="N81" s="21">
        <v>6</v>
      </c>
      <c r="O81" s="20">
        <v>15</v>
      </c>
      <c r="P81" s="21">
        <v>15</v>
      </c>
      <c r="Q81" s="22">
        <v>45</v>
      </c>
      <c r="R81" s="23">
        <v>18.000000000000004</v>
      </c>
    </row>
    <row r="82" spans="1:18" ht="273" x14ac:dyDescent="0.25">
      <c r="A82" s="16">
        <v>76</v>
      </c>
      <c r="B82" s="17" t="s">
        <v>571</v>
      </c>
      <c r="C82" s="18" t="s">
        <v>572</v>
      </c>
      <c r="E82" s="19" t="s">
        <v>367</v>
      </c>
      <c r="F82" s="19" t="s">
        <v>368</v>
      </c>
      <c r="G82" s="19" t="str">
        <f>IF(F82="","",VLOOKUP(F82,[35]списки!$U$2:$V$147,2,))</f>
        <v>Опасность от груза, перемещающегося во время движения транспортного средства, из-за несоблюдения правил его укладки и крепления;</v>
      </c>
      <c r="H82" s="19" t="s">
        <v>369</v>
      </c>
      <c r="I82" s="19" t="str">
        <f>IF(F82="","",VLOOKUP(Q82,[35]списки!$O$2:$P$8,2))</f>
        <v>Серьезный риск, требуются меры по снижению степени риска в установленные сроки</v>
      </c>
      <c r="J82" s="19" t="s">
        <v>370</v>
      </c>
      <c r="K82" s="20">
        <v>1</v>
      </c>
      <c r="L82" s="21">
        <v>0.2</v>
      </c>
      <c r="M82" s="20">
        <v>6</v>
      </c>
      <c r="N82" s="21">
        <v>6</v>
      </c>
      <c r="O82" s="20">
        <v>15</v>
      </c>
      <c r="P82" s="21">
        <v>15</v>
      </c>
      <c r="Q82" s="22">
        <v>90</v>
      </c>
      <c r="R82" s="23">
        <v>18.000000000000004</v>
      </c>
    </row>
    <row r="83" spans="1:18" ht="189" x14ac:dyDescent="0.25">
      <c r="A83" s="16">
        <v>77</v>
      </c>
      <c r="B83" s="17" t="s">
        <v>573</v>
      </c>
      <c r="C83" s="18" t="s">
        <v>574</v>
      </c>
      <c r="E83" s="19" t="s">
        <v>352</v>
      </c>
      <c r="F83" s="19" t="s">
        <v>575</v>
      </c>
      <c r="G83" s="19" t="str">
        <f>IF(F83="","",VLOOKUP(F83,[35]списки!$U$2:$V$147,2,))</f>
        <v>Опасность травмирования в результате дорожно-транспортного происшествия;</v>
      </c>
      <c r="H83" s="19" t="s">
        <v>576</v>
      </c>
      <c r="I83" s="19" t="str">
        <f>IF(F83="","",VLOOKUP(Q83,[35]списки!$O$2:$P$8,2))</f>
        <v>Серьезный риск, требуются меры по снижению степени риска в установленные сроки</v>
      </c>
      <c r="J83" s="19" t="s">
        <v>355</v>
      </c>
      <c r="K83" s="20">
        <v>1</v>
      </c>
      <c r="L83" s="21">
        <v>0.2</v>
      </c>
      <c r="M83" s="20">
        <v>6</v>
      </c>
      <c r="N83" s="21">
        <v>6</v>
      </c>
      <c r="O83" s="20">
        <v>15</v>
      </c>
      <c r="P83" s="21">
        <v>15</v>
      </c>
      <c r="Q83" s="22">
        <v>90</v>
      </c>
      <c r="R83" s="23">
        <v>18.000000000000004</v>
      </c>
    </row>
    <row r="84" spans="1:18" ht="84" x14ac:dyDescent="0.25">
      <c r="A84" s="16">
        <v>78</v>
      </c>
      <c r="B84" s="17" t="s">
        <v>437</v>
      </c>
      <c r="C84" s="18" t="s">
        <v>438</v>
      </c>
      <c r="E84" s="19" t="s">
        <v>577</v>
      </c>
      <c r="F84" s="19" t="s">
        <v>578</v>
      </c>
      <c r="G84" s="19" t="str">
        <f>IF(F84="","",VLOOKUP(F84,[35]списки!$U$2:$V$147,2,))</f>
        <v>Опасность, связанная с дегустацией отравленной пищи;</v>
      </c>
      <c r="H84" s="19" t="s">
        <v>579</v>
      </c>
      <c r="I84" s="19" t="str">
        <f>IF(F84="","",VLOOKUP(Q84,[35]списки!$O$2:$P$8,2))</f>
        <v>Небольшой риск, меры не требуются</v>
      </c>
      <c r="J84" s="19" t="s">
        <v>184</v>
      </c>
      <c r="K84" s="20">
        <v>0.2</v>
      </c>
      <c r="L84" s="21">
        <v>0.2</v>
      </c>
      <c r="M84" s="20">
        <v>6</v>
      </c>
      <c r="N84" s="21">
        <v>6</v>
      </c>
      <c r="O84" s="20">
        <v>7</v>
      </c>
      <c r="P84" s="21">
        <v>7</v>
      </c>
      <c r="Q84" s="22">
        <v>8.4000000000000021</v>
      </c>
      <c r="R84" s="23">
        <v>8.4000000000000021</v>
      </c>
    </row>
    <row r="85" spans="1:18" ht="409.5" x14ac:dyDescent="0.25">
      <c r="A85" s="16">
        <v>79</v>
      </c>
      <c r="B85" s="17" t="s">
        <v>580</v>
      </c>
      <c r="C85" s="18" t="s">
        <v>581</v>
      </c>
      <c r="E85" s="19" t="s">
        <v>582</v>
      </c>
      <c r="F85" s="19" t="s">
        <v>583</v>
      </c>
      <c r="G85" s="19" t="str">
        <f>IF(F85="","",VLOOKUP(F85,[35]списки!$U$2:$V$147,2,))</f>
        <v>Опасность насилия от враждебно настроенных работников;</v>
      </c>
      <c r="H85" s="19" t="s">
        <v>584</v>
      </c>
      <c r="I85" s="19" t="str">
        <f>IF(F85="","",VLOOKUP(Q85,[35]списки!$O$2:$P$8,2))</f>
        <v>Небольшой риск, меры не требуются</v>
      </c>
      <c r="J85" s="19" t="s">
        <v>184</v>
      </c>
      <c r="K85" s="20">
        <v>0.2</v>
      </c>
      <c r="L85" s="21">
        <v>0.2</v>
      </c>
      <c r="M85" s="20">
        <v>6</v>
      </c>
      <c r="N85" s="21">
        <v>6</v>
      </c>
      <c r="O85" s="20">
        <v>7</v>
      </c>
      <c r="P85" s="21">
        <v>7</v>
      </c>
      <c r="Q85" s="22">
        <v>8.4000000000000021</v>
      </c>
      <c r="R85" s="23">
        <v>8.4000000000000021</v>
      </c>
    </row>
    <row r="86" spans="1:18" ht="42" x14ac:dyDescent="0.25">
      <c r="A86" s="16">
        <v>80</v>
      </c>
      <c r="B86" s="17" t="s">
        <v>542</v>
      </c>
      <c r="C86" s="18" t="s">
        <v>543</v>
      </c>
      <c r="E86" s="19" t="s">
        <v>585</v>
      </c>
      <c r="F86" s="19" t="s">
        <v>586</v>
      </c>
      <c r="G86" s="19" t="str">
        <f>IF(F86="","",VLOOKUP(F86,[35]списки!$U$2:$V$147,2,))</f>
        <v>Опасность насилия от третьих лиц;</v>
      </c>
      <c r="H86" s="19" t="s">
        <v>587</v>
      </c>
      <c r="I86" s="19" t="str">
        <f>IF(F86="","",VLOOKUP(Q86,[35]списки!$O$2:$P$8,2))</f>
        <v>Небольшой риск, меры не требуются</v>
      </c>
      <c r="J86" s="19" t="s">
        <v>184</v>
      </c>
      <c r="K86" s="20">
        <v>0.1</v>
      </c>
      <c r="L86" s="21">
        <v>0.1</v>
      </c>
      <c r="M86" s="20">
        <v>6</v>
      </c>
      <c r="N86" s="21">
        <v>6</v>
      </c>
      <c r="O86" s="20">
        <v>15</v>
      </c>
      <c r="P86" s="21">
        <v>15</v>
      </c>
      <c r="Q86" s="22">
        <v>9.0000000000000018</v>
      </c>
      <c r="R86" s="23">
        <v>9.0000000000000018</v>
      </c>
    </row>
    <row r="87" spans="1:18" ht="42" x14ac:dyDescent="0.25">
      <c r="A87" s="16">
        <v>81</v>
      </c>
      <c r="B87" s="17" t="s">
        <v>542</v>
      </c>
      <c r="C87" s="18" t="s">
        <v>543</v>
      </c>
      <c r="E87" s="19" t="s">
        <v>585</v>
      </c>
      <c r="F87" s="19" t="s">
        <v>586</v>
      </c>
      <c r="G87" s="19" t="str">
        <f>IF(F87="","",VLOOKUP(F87,[35]списки!$U$2:$V$147,2,))</f>
        <v>Опасность насилия от третьих лиц;</v>
      </c>
      <c r="H87" s="19" t="s">
        <v>587</v>
      </c>
      <c r="I87" s="19" t="str">
        <f>IF(F87="","",VLOOKUP(Q87,[35]списки!$O$2:$P$8,2))</f>
        <v>Небольшой риск, меры не требуются</v>
      </c>
      <c r="J87" s="19" t="s">
        <v>184</v>
      </c>
      <c r="K87" s="20">
        <v>0.1</v>
      </c>
      <c r="L87" s="21">
        <v>0.1</v>
      </c>
      <c r="M87" s="20">
        <v>6</v>
      </c>
      <c r="N87" s="21">
        <v>6</v>
      </c>
      <c r="O87" s="20">
        <v>15</v>
      </c>
      <c r="P87" s="21">
        <v>15</v>
      </c>
      <c r="Q87" s="22">
        <v>9.0000000000000018</v>
      </c>
      <c r="R87" s="23">
        <v>9.0000000000000018</v>
      </c>
    </row>
    <row r="88" spans="1:18" ht="210" x14ac:dyDescent="0.25">
      <c r="A88" s="16">
        <v>82</v>
      </c>
      <c r="B88" s="17" t="s">
        <v>416</v>
      </c>
      <c r="C88" s="18" t="s">
        <v>417</v>
      </c>
      <c r="E88" s="19" t="s">
        <v>379</v>
      </c>
      <c r="F88" s="19" t="s">
        <v>588</v>
      </c>
      <c r="G88" s="19" t="str">
        <f>IF(F88="","",VLOOKUP(F88,[35]списки!$U$2:$V$147,2,))</f>
        <v xml:space="preserve"> Опасность воздействия высокого давления при взрыве;</v>
      </c>
      <c r="H88" s="19" t="s">
        <v>589</v>
      </c>
      <c r="I88" s="19" t="str">
        <f>IF(F88="","",VLOOKUP(Q88,[35]списки!$O$2:$P$8,2))</f>
        <v>Серьезный риск, требуются меры по снижению степени риска в установленные сроки</v>
      </c>
      <c r="J88" s="19" t="s">
        <v>388</v>
      </c>
      <c r="K88" s="20">
        <v>1</v>
      </c>
      <c r="L88" s="21">
        <v>0.5</v>
      </c>
      <c r="M88" s="20">
        <v>6</v>
      </c>
      <c r="N88" s="21">
        <v>6</v>
      </c>
      <c r="O88" s="20">
        <v>15</v>
      </c>
      <c r="P88" s="21">
        <v>15</v>
      </c>
      <c r="Q88" s="22">
        <v>90</v>
      </c>
      <c r="R88" s="23">
        <v>45</v>
      </c>
    </row>
    <row r="89" spans="1:18" ht="409.5" x14ac:dyDescent="0.25">
      <c r="A89" s="16">
        <v>83</v>
      </c>
      <c r="B89" s="17" t="s">
        <v>590</v>
      </c>
      <c r="C89" s="18" t="s">
        <v>591</v>
      </c>
      <c r="E89" s="19" t="s">
        <v>391</v>
      </c>
      <c r="F89" s="19" t="s">
        <v>392</v>
      </c>
      <c r="G89" s="19" t="str">
        <f>IF(F89="","",VLOOKUP(F89,[35]списки!$U$2:$V$147,2,))</f>
        <v xml:space="preserve"> Опасность, связанная с несоответствием средств индивидуальной защиты анатомическим особенностям человека;</v>
      </c>
      <c r="H89" s="19" t="s">
        <v>393</v>
      </c>
      <c r="I89" s="19" t="str">
        <f>IF(F89="","",VLOOKUP(Q89,[35]списки!$O$2:$P$8,2))</f>
        <v xml:space="preserve">Возможный риск, необходимо уделить внимание </v>
      </c>
      <c r="J89" s="19" t="s">
        <v>394</v>
      </c>
      <c r="K89" s="20">
        <v>1</v>
      </c>
      <c r="L89" s="21">
        <v>0.2</v>
      </c>
      <c r="M89" s="20">
        <v>6</v>
      </c>
      <c r="N89" s="21">
        <v>6</v>
      </c>
      <c r="O89" s="20">
        <v>7</v>
      </c>
      <c r="P89" s="21">
        <v>7</v>
      </c>
      <c r="Q89" s="22">
        <v>42</v>
      </c>
      <c r="R89" s="23">
        <v>8.4000000000000021</v>
      </c>
    </row>
    <row r="90" spans="1:18" x14ac:dyDescent="0.25">
      <c r="B90" s="17"/>
      <c r="G90" s="19" t="str">
        <f>IF(F90="","",VLOOKUP(F90,[31]списки!$U$2:$V$147,2,))</f>
        <v/>
      </c>
      <c r="I90" s="19" t="str">
        <f>IF(F90="","",VLOOKUP(Q90,[31]списки!$O$2:$P$8,2))</f>
        <v/>
      </c>
    </row>
  </sheetData>
  <mergeCells count="17">
    <mergeCell ref="A4:A6"/>
    <mergeCell ref="B4:B6"/>
    <mergeCell ref="C4:C6"/>
    <mergeCell ref="D4:D6"/>
    <mergeCell ref="E4:E6"/>
    <mergeCell ref="S4:S6"/>
    <mergeCell ref="F5:F6"/>
    <mergeCell ref="G5:G6"/>
    <mergeCell ref="K5:L5"/>
    <mergeCell ref="M5:N5"/>
    <mergeCell ref="O5:P5"/>
    <mergeCell ref="F4:G4"/>
    <mergeCell ref="Q5:R5"/>
    <mergeCell ref="H4:H6"/>
    <mergeCell ref="I4:I6"/>
    <mergeCell ref="J4:J6"/>
    <mergeCell ref="K4:R4"/>
  </mergeCells>
  <conditionalFormatting sqref="Q1:R6 Q90:R1048576">
    <cfRule type="expression" dxfId="999" priority="25">
      <formula>IF(ROW(Q1)&gt;6,Q1&gt;400)</formula>
    </cfRule>
    <cfRule type="expression" dxfId="998" priority="26">
      <formula>IF(ROW(Q1)&gt;6,Q1&gt;200)</formula>
    </cfRule>
    <cfRule type="expression" dxfId="997" priority="27">
      <formula>IF(ROW(Q1)&gt;6,Q1&gt;70)</formula>
    </cfRule>
    <cfRule type="expression" dxfId="996" priority="28">
      <formula>IF(ROW(Q1)&gt;6,Q1&gt;20)</formula>
    </cfRule>
  </conditionalFormatting>
  <conditionalFormatting sqref="Q7:R7 Q9:R10 Q13:R13 Q16:R89">
    <cfRule type="expression" dxfId="995" priority="21">
      <formula>IF(ROW(Q7)&gt;6,Q7&gt;400)</formula>
    </cfRule>
    <cfRule type="expression" dxfId="994" priority="22">
      <formula>IF(ROW(Q7)&gt;6,Q7&gt;200)</formula>
    </cfRule>
    <cfRule type="expression" dxfId="993" priority="23">
      <formula>IF(ROW(Q7)&gt;6,Q7&gt;70)</formula>
    </cfRule>
    <cfRule type="expression" dxfId="992" priority="24">
      <formula>IF(ROW(Q7)&gt;6,Q7&gt;20)</formula>
    </cfRule>
  </conditionalFormatting>
  <conditionalFormatting sqref="Q8:R8">
    <cfRule type="expression" dxfId="991" priority="17">
      <formula>IF(ROW(Q8)&gt;6,Q8&gt;400)</formula>
    </cfRule>
    <cfRule type="expression" dxfId="990" priority="18">
      <formula>IF(ROW(Q8)&gt;6,Q8&gt;200)</formula>
    </cfRule>
    <cfRule type="expression" dxfId="989" priority="19">
      <formula>IF(ROW(Q8)&gt;6,Q8&gt;70)</formula>
    </cfRule>
    <cfRule type="expression" dxfId="988" priority="20">
      <formula>IF(ROW(Q8)&gt;6,Q8&gt;20)</formula>
    </cfRule>
  </conditionalFormatting>
  <conditionalFormatting sqref="Q11:R11">
    <cfRule type="expression" dxfId="987" priority="13">
      <formula>IF(ROW(Q11)&gt;6,Q11&gt;400)</formula>
    </cfRule>
    <cfRule type="expression" dxfId="986" priority="14">
      <formula>IF(ROW(Q11)&gt;6,Q11&gt;200)</formula>
    </cfRule>
    <cfRule type="expression" dxfId="985" priority="15">
      <formula>IF(ROW(Q11)&gt;6,Q11&gt;70)</formula>
    </cfRule>
    <cfRule type="expression" dxfId="984" priority="16">
      <formula>IF(ROW(Q11)&gt;6,Q11&gt;20)</formula>
    </cfRule>
  </conditionalFormatting>
  <conditionalFormatting sqref="Q12:R12">
    <cfRule type="expression" dxfId="983" priority="9">
      <formula>IF(ROW(Q12)&gt;6,Q12&gt;400)</formula>
    </cfRule>
    <cfRule type="expression" dxfId="982" priority="10">
      <formula>IF(ROW(Q12)&gt;6,Q12&gt;200)</formula>
    </cfRule>
    <cfRule type="expression" dxfId="981" priority="11">
      <formula>IF(ROW(Q12)&gt;6,Q12&gt;70)</formula>
    </cfRule>
    <cfRule type="expression" dxfId="980" priority="12">
      <formula>IF(ROW(Q12)&gt;6,Q12&gt;20)</formula>
    </cfRule>
  </conditionalFormatting>
  <conditionalFormatting sqref="Q14:R14">
    <cfRule type="expression" dxfId="979" priority="5">
      <formula>IF(ROW(Q14)&gt;6,Q14&gt;400)</formula>
    </cfRule>
    <cfRule type="expression" dxfId="978" priority="6">
      <formula>IF(ROW(Q14)&gt;6,Q14&gt;200)</formula>
    </cfRule>
    <cfRule type="expression" dxfId="977" priority="7">
      <formula>IF(ROW(Q14)&gt;6,Q14&gt;70)</formula>
    </cfRule>
    <cfRule type="expression" dxfId="976" priority="8">
      <formula>IF(ROW(Q14)&gt;6,Q14&gt;20)</formula>
    </cfRule>
  </conditionalFormatting>
  <conditionalFormatting sqref="Q15:R15">
    <cfRule type="expression" dxfId="975" priority="1">
      <formula>IF(ROW(Q15)&gt;6,Q15&gt;400)</formula>
    </cfRule>
    <cfRule type="expression" dxfId="974" priority="2">
      <formula>IF(ROW(Q15)&gt;6,Q15&gt;200)</formula>
    </cfRule>
    <cfRule type="expression" dxfId="973" priority="3">
      <formula>IF(ROW(Q15)&gt;6,Q15&gt;70)</formula>
    </cfRule>
    <cfRule type="expression" dxfId="972" priority="4">
      <formula>IF(ROW(Q15)&gt;6,Q15&gt;20)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rintOptions horizontalCentered="1" verticalCentered="1"/>
  <pageMargins left="0" right="0" top="0.19685039370078741" bottom="0.19685039370078741" header="0" footer="0"/>
  <pageSetup paperSize="9" scale="28" orientation="landscape" r:id="rId1"/>
  <colBreaks count="1" manualBreakCount="1">
    <brk id="18"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1"/>
  <sheetViews>
    <sheetView view="pageBreakPreview" topLeftCell="A22" zoomScale="60" zoomScaleNormal="80" workbookViewId="0">
      <selection activeCell="E24" sqref="E24"/>
    </sheetView>
  </sheetViews>
  <sheetFormatPr defaultColWidth="9.140625" defaultRowHeight="21" x14ac:dyDescent="0.25"/>
  <cols>
    <col min="1" max="1" width="7.42578125" style="16" customWidth="1"/>
    <col min="2" max="2" width="146.42578125" style="18" customWidth="1"/>
    <col min="3" max="3" width="77.5703125" style="18" hidden="1" customWidth="1"/>
    <col min="4" max="4" width="12.7109375" style="18" hidden="1" customWidth="1"/>
    <col min="5" max="5" width="20.85546875" style="19" customWidth="1"/>
    <col min="6" max="6" width="11.5703125" style="19" customWidth="1"/>
    <col min="7" max="7" width="39.85546875" style="19" customWidth="1"/>
    <col min="8" max="8" width="33.28515625" style="19" customWidth="1"/>
    <col min="9" max="9" width="32.140625" style="19" customWidth="1"/>
    <col min="10" max="10" width="31"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c r="B7" s="65" t="s">
        <v>1972</v>
      </c>
      <c r="C7" s="66" t="s">
        <v>1973</v>
      </c>
      <c r="D7" s="66"/>
      <c r="E7" s="67" t="s">
        <v>19</v>
      </c>
      <c r="F7" s="67" t="s">
        <v>20</v>
      </c>
      <c r="G7" s="67" t="str">
        <f>IF(F7="","",VLOOKUP(F7,[36]списки!$U$2:$V$147,2,))</f>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
      <c r="H7" s="67" t="s">
        <v>21</v>
      </c>
      <c r="I7" s="67" t="str">
        <f>IF(F7="","",VLOOKUP(Q7,[36]списки!$O$2:$P$8,2))</f>
        <v>Небольшой риск, меры не требуются</v>
      </c>
      <c r="J7" s="67" t="s">
        <v>397</v>
      </c>
      <c r="K7" s="68">
        <v>1</v>
      </c>
      <c r="L7" s="69">
        <v>1</v>
      </c>
      <c r="M7" s="68">
        <v>6</v>
      </c>
      <c r="N7" s="69">
        <v>6</v>
      </c>
      <c r="O7" s="68">
        <v>3</v>
      </c>
      <c r="P7" s="69">
        <v>3</v>
      </c>
      <c r="Q7" s="70">
        <v>18</v>
      </c>
      <c r="R7" s="71">
        <v>18</v>
      </c>
    </row>
    <row r="8" spans="1:20" ht="210" customHeight="1" x14ac:dyDescent="0.25">
      <c r="A8" s="64"/>
      <c r="B8" s="65" t="s">
        <v>1972</v>
      </c>
      <c r="C8" s="66" t="s">
        <v>1973</v>
      </c>
      <c r="D8" s="66"/>
      <c r="E8" s="77" t="s">
        <v>1827</v>
      </c>
      <c r="F8" s="77" t="s">
        <v>32</v>
      </c>
      <c r="G8" s="77" t="str">
        <f>IF(F8="","",VLOOKUP(F8,[36]списки!$U$2:$V$147,2,))</f>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
      <c r="H8" s="77" t="s">
        <v>33</v>
      </c>
      <c r="I8" s="77" t="str">
        <f>IF(F8="","",VLOOKUP(Q8,[36]списки!$O$2:$P$8,2))</f>
        <v xml:space="preserve">Возможный риск, необходимо уделить внимание </v>
      </c>
      <c r="J8" s="77" t="s">
        <v>1819</v>
      </c>
      <c r="K8" s="68">
        <v>3</v>
      </c>
      <c r="L8" s="69">
        <v>1</v>
      </c>
      <c r="M8" s="68">
        <v>6</v>
      </c>
      <c r="N8" s="69">
        <v>6</v>
      </c>
      <c r="O8" s="68">
        <v>3</v>
      </c>
      <c r="P8" s="69">
        <v>3</v>
      </c>
      <c r="Q8" s="70">
        <v>54</v>
      </c>
      <c r="R8" s="71">
        <v>18</v>
      </c>
    </row>
    <row r="9" spans="1:20" ht="210" customHeight="1" x14ac:dyDescent="0.25">
      <c r="A9" s="64"/>
      <c r="B9" s="65" t="s">
        <v>1972</v>
      </c>
      <c r="C9" s="66" t="s">
        <v>1973</v>
      </c>
      <c r="D9" s="66"/>
      <c r="E9" s="77" t="s">
        <v>133</v>
      </c>
      <c r="F9" s="77" t="s">
        <v>134</v>
      </c>
      <c r="G9" s="77" t="str">
        <f>IF(F9="","",VLOOKUP(F9,[36]списки!$U$2:$V$147,2,))</f>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
      <c r="H9" s="77" t="s">
        <v>135</v>
      </c>
      <c r="I9" s="77" t="str">
        <f>IF(F9="","",VLOOKUP(Q9,[36]списки!$O$2:$P$8,2))</f>
        <v xml:space="preserve">Возможный риск, необходимо уделить внимание </v>
      </c>
      <c r="J9" s="77" t="s">
        <v>1974</v>
      </c>
      <c r="K9" s="68">
        <v>0.5</v>
      </c>
      <c r="L9" s="69">
        <v>0.2</v>
      </c>
      <c r="M9" s="68">
        <v>3</v>
      </c>
      <c r="N9" s="69">
        <v>3</v>
      </c>
      <c r="O9" s="68">
        <v>15</v>
      </c>
      <c r="P9" s="69">
        <v>15</v>
      </c>
      <c r="Q9" s="70">
        <v>22.5</v>
      </c>
      <c r="R9" s="71">
        <v>9.0000000000000018</v>
      </c>
    </row>
    <row r="10" spans="1:20" ht="210" customHeight="1" x14ac:dyDescent="0.25">
      <c r="A10" s="64"/>
      <c r="B10" s="65" t="s">
        <v>1972</v>
      </c>
      <c r="C10" s="66" t="s">
        <v>1973</v>
      </c>
      <c r="D10" s="66"/>
      <c r="E10" s="67" t="s">
        <v>171</v>
      </c>
      <c r="F10" s="67" t="s">
        <v>172</v>
      </c>
      <c r="G10" s="67" t="str">
        <f>IF(F10="","",VLOOKUP(F10,[36]списки!$U$2:$V$147,2,))</f>
        <v>Опасность воздействия пониженных температур воздуха;</v>
      </c>
      <c r="H10" s="67" t="s">
        <v>173</v>
      </c>
      <c r="I10" s="67" t="str">
        <f>IF(F10="","",VLOOKUP(Q10,[36]списки!$O$2:$P$8,2))</f>
        <v xml:space="preserve">Возможный риск, необходимо уделить внимание </v>
      </c>
      <c r="J10" s="67" t="s">
        <v>654</v>
      </c>
      <c r="K10" s="68">
        <v>3</v>
      </c>
      <c r="L10" s="69">
        <v>0.5</v>
      </c>
      <c r="M10" s="68">
        <v>3</v>
      </c>
      <c r="N10" s="69">
        <v>3</v>
      </c>
      <c r="O10" s="68">
        <v>3</v>
      </c>
      <c r="P10" s="69">
        <v>3</v>
      </c>
      <c r="Q10" s="70">
        <v>27</v>
      </c>
      <c r="R10" s="71">
        <v>4.5</v>
      </c>
    </row>
    <row r="11" spans="1:20" ht="210" customHeight="1" x14ac:dyDescent="0.25">
      <c r="A11" s="64"/>
      <c r="B11" s="65" t="s">
        <v>1972</v>
      </c>
      <c r="C11" s="66" t="s">
        <v>1973</v>
      </c>
      <c r="D11" s="66"/>
      <c r="E11" s="67" t="s">
        <v>1332</v>
      </c>
      <c r="F11" s="67" t="s">
        <v>178</v>
      </c>
      <c r="G11" s="67" t="str">
        <f>IF(F11="","",VLOOKUP(F11,[36]списки!$U$2:$V$147,2,))</f>
        <v>Опасность воздействия повышенных температур воздуха;</v>
      </c>
      <c r="H11" s="67" t="s">
        <v>179</v>
      </c>
      <c r="I11" s="67" t="str">
        <f>IF(F11="","",VLOOKUP(Q11,[36]списки!$O$2:$P$8,2))</f>
        <v xml:space="preserve">Возможный риск, необходимо уделить внимание </v>
      </c>
      <c r="J11" s="67" t="s">
        <v>1823</v>
      </c>
      <c r="K11" s="68">
        <v>3</v>
      </c>
      <c r="L11" s="69">
        <v>1</v>
      </c>
      <c r="M11" s="68">
        <v>3</v>
      </c>
      <c r="N11" s="69">
        <v>3</v>
      </c>
      <c r="O11" s="68">
        <v>3</v>
      </c>
      <c r="P11" s="69">
        <v>3</v>
      </c>
      <c r="Q11" s="70">
        <v>27</v>
      </c>
      <c r="R11" s="71">
        <v>9</v>
      </c>
    </row>
    <row r="12" spans="1:20" ht="210" customHeight="1" x14ac:dyDescent="0.25">
      <c r="A12" s="64"/>
      <c r="B12" s="65" t="s">
        <v>1972</v>
      </c>
      <c r="C12" s="66" t="s">
        <v>1973</v>
      </c>
      <c r="D12" s="66"/>
      <c r="E12" s="67" t="s">
        <v>240</v>
      </c>
      <c r="F12" s="67" t="s">
        <v>241</v>
      </c>
      <c r="G12" s="67" t="str">
        <f>IF(F12="","",VLOOKUP(F12,[36]списки!$U$2:$V$147,2,))</f>
        <v>Опасность из-за воздействия микроорганизмов-продуцентов, препаратов, содержащих живые клетки и споры микроорганизмов;</v>
      </c>
      <c r="H12" s="67" t="s">
        <v>242</v>
      </c>
      <c r="I12" s="67" t="str">
        <f>IF(F12="","",VLOOKUP(Q12,[36]списки!$O$2:$P$8,2))</f>
        <v>Небольшой риск, меры не требуются</v>
      </c>
      <c r="J12" s="67" t="s">
        <v>243</v>
      </c>
      <c r="K12" s="68">
        <v>0.5</v>
      </c>
      <c r="L12" s="69">
        <v>0.5</v>
      </c>
      <c r="M12" s="68">
        <v>6</v>
      </c>
      <c r="N12" s="69">
        <v>6</v>
      </c>
      <c r="O12" s="68">
        <v>3</v>
      </c>
      <c r="P12" s="69">
        <v>3</v>
      </c>
      <c r="Q12" s="70">
        <v>9</v>
      </c>
      <c r="R12" s="71">
        <v>9</v>
      </c>
    </row>
    <row r="13" spans="1:20" ht="210" customHeight="1" x14ac:dyDescent="0.25">
      <c r="A13" s="64"/>
      <c r="B13" s="65" t="s">
        <v>1972</v>
      </c>
      <c r="C13" s="66" t="s">
        <v>1973</v>
      </c>
      <c r="D13" s="66"/>
      <c r="E13" s="67" t="s">
        <v>532</v>
      </c>
      <c r="F13" s="67" t="s">
        <v>533</v>
      </c>
      <c r="G13" s="67" t="str">
        <f>IF(F13="","",VLOOKUP(F13,[36]списки!$U$2:$V$147,2,))</f>
        <v>Опасность укуса;</v>
      </c>
      <c r="H13" s="67" t="s">
        <v>534</v>
      </c>
      <c r="I13" s="67" t="str">
        <f>IF(F13="","",VLOOKUP(Q13,[36]списки!$O$2:$P$8,2))</f>
        <v>Серьезный риск, требуются меры по снижению степени риска в установленные сроки</v>
      </c>
      <c r="J13" s="67" t="s">
        <v>535</v>
      </c>
      <c r="K13" s="68">
        <v>3</v>
      </c>
      <c r="L13" s="69">
        <v>0.5</v>
      </c>
      <c r="M13" s="68">
        <v>6</v>
      </c>
      <c r="N13" s="69">
        <v>6</v>
      </c>
      <c r="O13" s="68">
        <v>7</v>
      </c>
      <c r="P13" s="69">
        <v>7</v>
      </c>
      <c r="Q13" s="70">
        <v>126</v>
      </c>
      <c r="R13" s="71">
        <v>21</v>
      </c>
    </row>
    <row r="14" spans="1:20" ht="210" customHeight="1" x14ac:dyDescent="0.25">
      <c r="A14" s="64"/>
      <c r="B14" s="65" t="s">
        <v>1972</v>
      </c>
      <c r="C14" s="66" t="s">
        <v>1973</v>
      </c>
      <c r="D14" s="66"/>
      <c r="E14" s="67" t="s">
        <v>309</v>
      </c>
      <c r="F14" s="67" t="s">
        <v>310</v>
      </c>
      <c r="G14" s="67" t="str">
        <f>IF(F14="","",VLOOKUP(F14,[36]списки!$U$2:$V$147,2,))</f>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
      <c r="H14" s="67" t="s">
        <v>311</v>
      </c>
      <c r="I14" s="67" t="str">
        <f>IF(F14="","",VLOOKUP(Q14,[36]списки!$O$2:$P$8,2))</f>
        <v xml:space="preserve">Возможный риск, необходимо уделить внимание </v>
      </c>
      <c r="J14" s="67" t="s">
        <v>312</v>
      </c>
      <c r="K14" s="68">
        <v>1</v>
      </c>
      <c r="L14" s="69">
        <v>0.5</v>
      </c>
      <c r="M14" s="68">
        <v>6</v>
      </c>
      <c r="N14" s="69">
        <v>6</v>
      </c>
      <c r="O14" s="68">
        <v>7</v>
      </c>
      <c r="P14" s="69">
        <v>7</v>
      </c>
      <c r="Q14" s="70">
        <v>42</v>
      </c>
      <c r="R14" s="71">
        <v>21</v>
      </c>
    </row>
    <row r="15" spans="1:20" ht="210" customHeight="1" x14ac:dyDescent="0.25">
      <c r="A15" s="64"/>
      <c r="B15" s="65" t="s">
        <v>1972</v>
      </c>
      <c r="C15" s="66" t="s">
        <v>1973</v>
      </c>
      <c r="D15" s="66"/>
      <c r="E15" s="77" t="s">
        <v>1836</v>
      </c>
      <c r="F15" s="77" t="s">
        <v>334</v>
      </c>
      <c r="G15" s="77" t="str">
        <f>IF(F15="","",VLOOKUP(F15,[36]списки!$U$2:$V$147,2,))</f>
        <v xml:space="preserve"> Опасность воспламенения;</v>
      </c>
      <c r="H15" s="77" t="s">
        <v>335</v>
      </c>
      <c r="I15" s="77" t="str">
        <f>IF(F15="","",VLOOKUP(Q15,[36]списки!$O$2:$P$8,2))</f>
        <v>Высокий риск, требуются неотложные меры, усовершенствования</v>
      </c>
      <c r="J15" s="77" t="s">
        <v>1941</v>
      </c>
      <c r="K15" s="68">
        <v>3</v>
      </c>
      <c r="L15" s="69">
        <v>0.5</v>
      </c>
      <c r="M15" s="68">
        <v>6</v>
      </c>
      <c r="N15" s="69">
        <v>6</v>
      </c>
      <c r="O15" s="68">
        <v>15</v>
      </c>
      <c r="P15" s="69">
        <v>15</v>
      </c>
      <c r="Q15" s="70">
        <v>270</v>
      </c>
      <c r="R15" s="71">
        <v>45</v>
      </c>
    </row>
    <row r="16" spans="1:20" ht="210" customHeight="1" x14ac:dyDescent="0.25">
      <c r="A16" s="64"/>
      <c r="B16" s="65" t="s">
        <v>1972</v>
      </c>
      <c r="C16" s="66" t="s">
        <v>1973</v>
      </c>
      <c r="D16" s="66"/>
      <c r="E16" s="67" t="s">
        <v>346</v>
      </c>
      <c r="F16" s="67" t="s">
        <v>347</v>
      </c>
      <c r="G16" s="67" t="str">
        <f>IF(F16="","",VLOOKUP(F16,[36]списки!$U$2:$V$147,2,))</f>
        <v>Опасность обрушения наземных конструкций;</v>
      </c>
      <c r="H16" s="67" t="s">
        <v>348</v>
      </c>
      <c r="I16" s="67" t="str">
        <f>IF(F16="","",VLOOKUP(Q16,[36]списки!$O$2:$P$8,2))</f>
        <v>Серьезный риск, требуются меры по снижению степени риска в установленные сроки</v>
      </c>
      <c r="J16" s="67" t="s">
        <v>349</v>
      </c>
      <c r="K16" s="68">
        <v>0.5</v>
      </c>
      <c r="L16" s="69">
        <v>0.1</v>
      </c>
      <c r="M16" s="68">
        <v>6</v>
      </c>
      <c r="N16" s="69">
        <v>6</v>
      </c>
      <c r="O16" s="68">
        <v>40</v>
      </c>
      <c r="P16" s="69">
        <v>40</v>
      </c>
      <c r="Q16" s="70">
        <v>120</v>
      </c>
      <c r="R16" s="71">
        <v>24.000000000000004</v>
      </c>
    </row>
    <row r="17" spans="1:20" ht="210" customHeight="1" x14ac:dyDescent="0.25">
      <c r="A17" s="64"/>
      <c r="B17" s="65" t="s">
        <v>1972</v>
      </c>
      <c r="C17" s="66" t="s">
        <v>1973</v>
      </c>
      <c r="D17" s="66"/>
      <c r="E17" s="67" t="s">
        <v>352</v>
      </c>
      <c r="F17" s="67" t="s">
        <v>353</v>
      </c>
      <c r="G17" s="67" t="str">
        <f>IF(F17="","",VLOOKUP(F17,[36]списки!$U$2:$V$147,2,))</f>
        <v>Опасность наезда на человека;</v>
      </c>
      <c r="H17" s="67" t="s">
        <v>354</v>
      </c>
      <c r="I17" s="67" t="str">
        <f>IF(F17="","",VLOOKUP(Q17,[36]списки!$O$2:$P$8,2))</f>
        <v>Серьезный риск, требуются меры по снижению степени риска в установленные сроки</v>
      </c>
      <c r="J17" s="67" t="s">
        <v>355</v>
      </c>
      <c r="K17" s="68">
        <v>1</v>
      </c>
      <c r="L17" s="69">
        <v>0.2</v>
      </c>
      <c r="M17" s="68">
        <v>6</v>
      </c>
      <c r="N17" s="69">
        <v>6</v>
      </c>
      <c r="O17" s="68">
        <v>15</v>
      </c>
      <c r="P17" s="69">
        <v>15</v>
      </c>
      <c r="Q17" s="70">
        <v>90</v>
      </c>
      <c r="R17" s="71">
        <v>18.000000000000004</v>
      </c>
    </row>
    <row r="18" spans="1:20" ht="210" customHeight="1" x14ac:dyDescent="0.25">
      <c r="A18" s="64"/>
      <c r="B18" s="65" t="s">
        <v>1972</v>
      </c>
      <c r="C18" s="66" t="s">
        <v>1973</v>
      </c>
      <c r="D18" s="66"/>
      <c r="E18" s="67" t="s">
        <v>352</v>
      </c>
      <c r="F18" s="67" t="s">
        <v>569</v>
      </c>
      <c r="G18" s="67" t="str">
        <f>IF(F18="","",VLOOKUP(F18,[36]списки!$U$2:$V$147,2,))</f>
        <v>Опасность раздавливания человека, находящегося между двумя сближающимися транспортными средствами;</v>
      </c>
      <c r="H18" s="67" t="s">
        <v>570</v>
      </c>
      <c r="I18" s="67" t="str">
        <f>IF(F18="","",VLOOKUP(Q18,[36]списки!$O$2:$P$8,2))</f>
        <v>Серьезный риск, требуются меры по снижению степени риска в установленные сроки</v>
      </c>
      <c r="J18" s="67" t="s">
        <v>355</v>
      </c>
      <c r="K18" s="68">
        <v>1</v>
      </c>
      <c r="L18" s="69">
        <v>0.2</v>
      </c>
      <c r="M18" s="68">
        <v>6</v>
      </c>
      <c r="N18" s="69">
        <v>6</v>
      </c>
      <c r="O18" s="68">
        <v>15</v>
      </c>
      <c r="P18" s="69">
        <v>15</v>
      </c>
      <c r="Q18" s="70">
        <v>90</v>
      </c>
      <c r="R18" s="71">
        <v>18.000000000000004</v>
      </c>
    </row>
    <row r="19" spans="1:20" ht="210" customHeight="1" x14ac:dyDescent="0.25">
      <c r="A19" s="64"/>
      <c r="B19" s="65" t="s">
        <v>1972</v>
      </c>
      <c r="C19" s="66" t="s">
        <v>1973</v>
      </c>
      <c r="D19" s="66"/>
      <c r="E19" s="67" t="s">
        <v>363</v>
      </c>
      <c r="F19" s="67" t="s">
        <v>364</v>
      </c>
      <c r="G19" s="67" t="str">
        <f>IF(F19="","",VLOOKUP(F19,[36]списки!$U$2:$V$147,2,))</f>
        <v>Опасность опрокидывания транспортного средства при нарушении способов установки и строповки грузов;</v>
      </c>
      <c r="H19" s="67" t="s">
        <v>365</v>
      </c>
      <c r="I19" s="67" t="str">
        <f>IF(F19="","",VLOOKUP(Q19,[36]списки!$O$2:$P$8,2))</f>
        <v xml:space="preserve">Возможный риск, необходимо уделить внимание </v>
      </c>
      <c r="J19" s="67" t="s">
        <v>366</v>
      </c>
      <c r="K19" s="68">
        <v>0.5</v>
      </c>
      <c r="L19" s="69">
        <v>0.2</v>
      </c>
      <c r="M19" s="68">
        <v>6</v>
      </c>
      <c r="N19" s="69">
        <v>6</v>
      </c>
      <c r="O19" s="68">
        <v>15</v>
      </c>
      <c r="P19" s="69">
        <v>15</v>
      </c>
      <c r="Q19" s="70">
        <v>45</v>
      </c>
      <c r="R19" s="71">
        <v>18.000000000000004</v>
      </c>
    </row>
    <row r="20" spans="1:20" ht="210" customHeight="1" x14ac:dyDescent="0.25">
      <c r="A20" s="64"/>
      <c r="B20" s="65" t="s">
        <v>1972</v>
      </c>
      <c r="C20" s="66" t="s">
        <v>1973</v>
      </c>
      <c r="D20" s="66"/>
      <c r="E20" s="67" t="s">
        <v>367</v>
      </c>
      <c r="F20" s="67" t="s">
        <v>368</v>
      </c>
      <c r="G20" s="67" t="str">
        <f>IF(F20="","",VLOOKUP(F20,[36]списки!$U$2:$V$147,2,))</f>
        <v>Опасность от груза, перемещающегося во время движения транспортного средства, из-за несоблюдения правил его укладки и крепления;</v>
      </c>
      <c r="H20" s="67" t="s">
        <v>369</v>
      </c>
      <c r="I20" s="67" t="str">
        <f>IF(F20="","",VLOOKUP(Q20,[36]списки!$O$2:$P$8,2))</f>
        <v>Серьезный риск, требуются меры по снижению степени риска в установленные сроки</v>
      </c>
      <c r="J20" s="67" t="s">
        <v>370</v>
      </c>
      <c r="K20" s="68">
        <v>1</v>
      </c>
      <c r="L20" s="69">
        <v>0.2</v>
      </c>
      <c r="M20" s="68">
        <v>6</v>
      </c>
      <c r="N20" s="69">
        <v>6</v>
      </c>
      <c r="O20" s="68">
        <v>15</v>
      </c>
      <c r="P20" s="69">
        <v>15</v>
      </c>
      <c r="Q20" s="70">
        <v>90</v>
      </c>
      <c r="R20" s="71">
        <v>18.000000000000004</v>
      </c>
    </row>
    <row r="21" spans="1:20" ht="210" customHeight="1" x14ac:dyDescent="0.25">
      <c r="A21" s="64"/>
      <c r="B21" s="65" t="s">
        <v>1972</v>
      </c>
      <c r="C21" s="66" t="s">
        <v>1973</v>
      </c>
      <c r="D21" s="66"/>
      <c r="E21" s="67" t="s">
        <v>352</v>
      </c>
      <c r="F21" s="67" t="s">
        <v>575</v>
      </c>
      <c r="G21" s="67" t="str">
        <f>IF(F21="","",VLOOKUP(F21,[36]списки!$U$2:$V$147,2,))</f>
        <v>Опасность травмирования в результате дорожно-транспортного происшествия;</v>
      </c>
      <c r="H21" s="67" t="s">
        <v>576</v>
      </c>
      <c r="I21" s="67" t="str">
        <f>IF(F21="","",VLOOKUP(Q21,[36]списки!$O$2:$P$8,2))</f>
        <v>Серьезный риск, требуются меры по снижению степени риска в установленные сроки</v>
      </c>
      <c r="J21" s="67" t="s">
        <v>355</v>
      </c>
      <c r="K21" s="68">
        <v>1</v>
      </c>
      <c r="L21" s="69">
        <v>0.2</v>
      </c>
      <c r="M21" s="68">
        <v>6</v>
      </c>
      <c r="N21" s="69">
        <v>6</v>
      </c>
      <c r="O21" s="68">
        <v>15</v>
      </c>
      <c r="P21" s="69">
        <v>15</v>
      </c>
      <c r="Q21" s="70">
        <v>90</v>
      </c>
      <c r="R21" s="71">
        <v>18.000000000000004</v>
      </c>
    </row>
    <row r="22" spans="1:20" ht="210" customHeight="1" x14ac:dyDescent="0.25">
      <c r="A22" s="64"/>
      <c r="B22" s="65" t="s">
        <v>1972</v>
      </c>
      <c r="C22" s="66" t="s">
        <v>1973</v>
      </c>
      <c r="D22" s="66"/>
      <c r="E22" s="67" t="s">
        <v>582</v>
      </c>
      <c r="F22" s="67" t="s">
        <v>583</v>
      </c>
      <c r="G22" s="67" t="str">
        <f>IF(F22="","",VLOOKUP(F22,[36]списки!$U$2:$V$147,2,))</f>
        <v>Опасность насилия от враждебно настроенных работников;</v>
      </c>
      <c r="H22" s="67" t="s">
        <v>584</v>
      </c>
      <c r="I22" s="67" t="str">
        <f>IF(F22="","",VLOOKUP(Q22,[36]списки!$O$2:$P$8,2))</f>
        <v>Небольшой риск, меры не требуются</v>
      </c>
      <c r="J22" s="67" t="s">
        <v>184</v>
      </c>
      <c r="K22" s="68">
        <v>0.2</v>
      </c>
      <c r="L22" s="69">
        <v>0.2</v>
      </c>
      <c r="M22" s="68">
        <v>6</v>
      </c>
      <c r="N22" s="69">
        <v>6</v>
      </c>
      <c r="O22" s="68">
        <v>7</v>
      </c>
      <c r="P22" s="69">
        <v>7</v>
      </c>
      <c r="Q22" s="70">
        <v>8.4000000000000021</v>
      </c>
      <c r="R22" s="71">
        <v>8.4000000000000021</v>
      </c>
    </row>
    <row r="23" spans="1:20" ht="210" customHeight="1" x14ac:dyDescent="0.25">
      <c r="A23" s="64"/>
      <c r="B23" s="65" t="s">
        <v>1972</v>
      </c>
      <c r="C23" s="66" t="s">
        <v>1973</v>
      </c>
      <c r="D23" s="66"/>
      <c r="E23" s="67" t="s">
        <v>585</v>
      </c>
      <c r="F23" s="67" t="s">
        <v>586</v>
      </c>
      <c r="G23" s="67" t="str">
        <f>IF(F23="","",VLOOKUP(F23,[36]списки!$U$2:$V$147,2,))</f>
        <v>Опасность насилия от третьих лиц;</v>
      </c>
      <c r="H23" s="67" t="s">
        <v>587</v>
      </c>
      <c r="I23" s="67" t="str">
        <f>IF(F23="","",VLOOKUP(Q23,[36]списки!$O$2:$P$8,2))</f>
        <v>Небольшой риск, меры не требуются</v>
      </c>
      <c r="J23" s="67" t="s">
        <v>184</v>
      </c>
      <c r="K23" s="68">
        <v>0.1</v>
      </c>
      <c r="L23" s="69">
        <v>0.1</v>
      </c>
      <c r="M23" s="68">
        <v>6</v>
      </c>
      <c r="N23" s="69">
        <v>6</v>
      </c>
      <c r="O23" s="68">
        <v>15</v>
      </c>
      <c r="P23" s="69">
        <v>15</v>
      </c>
      <c r="Q23" s="70">
        <v>9.0000000000000018</v>
      </c>
      <c r="R23" s="71">
        <v>9.0000000000000018</v>
      </c>
    </row>
    <row r="24" spans="1:20" ht="210" customHeight="1" x14ac:dyDescent="0.25">
      <c r="A24" s="64"/>
      <c r="B24" s="65" t="s">
        <v>1972</v>
      </c>
      <c r="C24" s="66" t="s">
        <v>1973</v>
      </c>
      <c r="D24" s="66"/>
      <c r="E24" s="67" t="s">
        <v>273</v>
      </c>
      <c r="F24" s="67" t="s">
        <v>274</v>
      </c>
      <c r="G24" s="67" t="str">
        <f>IF(F24="","",VLOOKUP(F24,[36]списки!$U$2:$V$147,2,))</f>
        <v>Опасность перенапряжения зрительного анализатора;</v>
      </c>
      <c r="H24" s="67" t="s">
        <v>275</v>
      </c>
      <c r="I24" s="67" t="str">
        <f>IF(F24="","",VLOOKUP(Q24,[36]списки!$O$2:$P$8,2))</f>
        <v>Небольшой риск, меры не требуются</v>
      </c>
      <c r="J24" s="67" t="s">
        <v>243</v>
      </c>
      <c r="K24" s="68">
        <v>0.5</v>
      </c>
      <c r="L24" s="69">
        <v>0.5</v>
      </c>
      <c r="M24" s="68">
        <v>6</v>
      </c>
      <c r="N24" s="69">
        <v>6</v>
      </c>
      <c r="O24" s="68">
        <v>3</v>
      </c>
      <c r="P24" s="69">
        <v>3</v>
      </c>
      <c r="Q24" s="70">
        <v>9</v>
      </c>
      <c r="R24" s="71">
        <v>9</v>
      </c>
    </row>
    <row r="25" spans="1:20" ht="210" customHeight="1" x14ac:dyDescent="0.25">
      <c r="A25" s="64"/>
      <c r="B25" s="65" t="s">
        <v>1972</v>
      </c>
      <c r="C25" s="66" t="s">
        <v>1973</v>
      </c>
      <c r="D25" s="66"/>
      <c r="E25" s="67" t="s">
        <v>287</v>
      </c>
      <c r="F25" s="67" t="s">
        <v>288</v>
      </c>
      <c r="G25" s="67" t="str">
        <f>IF(F25="","",VLOOKUP(F25,[36]списки!$U$2:$V$147,2,))</f>
        <v>Опасность недостаточной освещенности в рабочей зоне;</v>
      </c>
      <c r="H25" s="67" t="s">
        <v>289</v>
      </c>
      <c r="I25" s="67" t="str">
        <f>IF(F25="","",VLOOKUP(Q25,[36]списки!$O$2:$P$8,2))</f>
        <v xml:space="preserve">Возможный риск, необходимо уделить внимание </v>
      </c>
      <c r="J25" s="67" t="s">
        <v>290</v>
      </c>
      <c r="K25" s="68">
        <v>0.5</v>
      </c>
      <c r="L25" s="69">
        <v>0.2</v>
      </c>
      <c r="M25" s="68">
        <v>6</v>
      </c>
      <c r="N25" s="69">
        <v>6</v>
      </c>
      <c r="O25" s="68">
        <v>7</v>
      </c>
      <c r="P25" s="69">
        <v>7</v>
      </c>
      <c r="Q25" s="70">
        <v>21</v>
      </c>
      <c r="R25" s="71">
        <v>8.4000000000000021</v>
      </c>
    </row>
    <row r="26" spans="1:20" s="24" customFormat="1" ht="210" customHeight="1" x14ac:dyDescent="0.25">
      <c r="A26" s="16"/>
      <c r="B26" s="17"/>
      <c r="C26" s="18"/>
      <c r="D26" s="18"/>
      <c r="E26" s="19"/>
      <c r="F26" s="19"/>
      <c r="G26" s="19" t="str">
        <f>IF(F26="","",VLOOKUP(F26,[3]списки!$U$2:$V$147,2,))</f>
        <v/>
      </c>
      <c r="H26" s="19"/>
      <c r="I26" s="19" t="str">
        <f>IF(F26="","",VLOOKUP(Q26,[3]списки!$O$2:$P$8,2))</f>
        <v/>
      </c>
      <c r="J26" s="19"/>
      <c r="K26" s="20"/>
      <c r="L26" s="21"/>
      <c r="M26" s="20"/>
      <c r="N26" s="21"/>
      <c r="O26" s="20"/>
      <c r="P26" s="21"/>
      <c r="Q26" s="22"/>
      <c r="R26" s="23"/>
      <c r="T26" s="25"/>
    </row>
    <row r="27" spans="1:20" s="24" customFormat="1" ht="210" customHeight="1" x14ac:dyDescent="0.25">
      <c r="A27" s="16"/>
      <c r="B27" s="17"/>
      <c r="C27" s="18"/>
      <c r="D27" s="18"/>
      <c r="E27" s="19"/>
      <c r="F27" s="19"/>
      <c r="G27" s="19"/>
      <c r="H27" s="19"/>
      <c r="I27" s="19"/>
      <c r="J27" s="19"/>
      <c r="K27" s="20"/>
      <c r="L27" s="21"/>
      <c r="M27" s="20"/>
      <c r="N27" s="21"/>
      <c r="O27" s="20"/>
      <c r="P27" s="21"/>
      <c r="Q27" s="22"/>
      <c r="R27" s="23"/>
      <c r="T27" s="25"/>
    </row>
    <row r="28" spans="1:20" s="24" customFormat="1" ht="210" customHeight="1" x14ac:dyDescent="0.25">
      <c r="A28" s="16"/>
      <c r="B28" s="17"/>
      <c r="C28" s="18"/>
      <c r="D28" s="18"/>
      <c r="E28" s="19"/>
      <c r="F28" s="19"/>
      <c r="G28" s="19"/>
      <c r="H28" s="19"/>
      <c r="I28" s="19"/>
      <c r="J28" s="19"/>
      <c r="K28" s="20"/>
      <c r="L28" s="21"/>
      <c r="M28" s="20"/>
      <c r="N28" s="21"/>
      <c r="O28" s="20"/>
      <c r="P28" s="21"/>
      <c r="Q28" s="22"/>
      <c r="R28" s="23"/>
      <c r="T28" s="25"/>
    </row>
    <row r="29" spans="1:20" s="24" customFormat="1" ht="210" customHeight="1" x14ac:dyDescent="0.25">
      <c r="A29" s="16"/>
      <c r="B29" s="17"/>
      <c r="C29" s="18"/>
      <c r="D29" s="18"/>
      <c r="E29" s="19"/>
      <c r="F29" s="19"/>
      <c r="G29" s="19"/>
      <c r="H29" s="19"/>
      <c r="I29" s="19"/>
      <c r="J29" s="19"/>
      <c r="K29" s="20"/>
      <c r="L29" s="21"/>
      <c r="M29" s="20"/>
      <c r="N29" s="21"/>
      <c r="O29" s="20"/>
      <c r="P29" s="21"/>
      <c r="Q29" s="22"/>
      <c r="R29" s="23"/>
      <c r="T29" s="25"/>
    </row>
    <row r="30" spans="1:20" s="24" customFormat="1" ht="210" customHeight="1" x14ac:dyDescent="0.25">
      <c r="A30" s="16"/>
      <c r="B30" s="17"/>
      <c r="C30" s="18"/>
      <c r="D30" s="18"/>
      <c r="E30" s="19"/>
      <c r="F30" s="19"/>
      <c r="G30" s="19"/>
      <c r="H30" s="19"/>
      <c r="I30" s="19"/>
      <c r="J30" s="19"/>
      <c r="K30" s="20"/>
      <c r="L30" s="21"/>
      <c r="M30" s="20"/>
      <c r="N30" s="21"/>
      <c r="O30" s="20"/>
      <c r="P30" s="21"/>
      <c r="Q30" s="22"/>
      <c r="R30" s="23"/>
      <c r="T30" s="25"/>
    </row>
    <row r="31" spans="1:20" s="18" customFormat="1" ht="210" customHeight="1" x14ac:dyDescent="0.25">
      <c r="A31" s="16"/>
      <c r="B31" s="17"/>
      <c r="E31" s="19"/>
      <c r="F31" s="19"/>
      <c r="G31" s="19"/>
      <c r="H31" s="19"/>
      <c r="I31" s="19"/>
      <c r="J31" s="19"/>
      <c r="K31" s="20"/>
      <c r="L31" s="21"/>
      <c r="M31" s="20"/>
      <c r="N31" s="21"/>
      <c r="O31" s="20"/>
      <c r="P31" s="21"/>
      <c r="Q31" s="22"/>
      <c r="R31" s="23"/>
      <c r="S31" s="24"/>
      <c r="T31" s="25"/>
    </row>
    <row r="32" spans="1:20" s="18" customFormat="1" ht="210" customHeight="1" x14ac:dyDescent="0.25">
      <c r="A32" s="16"/>
      <c r="B32" s="17"/>
      <c r="E32" s="19"/>
      <c r="F32" s="19"/>
      <c r="G32" s="19"/>
      <c r="H32" s="19"/>
      <c r="I32" s="19"/>
      <c r="J32" s="19"/>
      <c r="K32" s="20"/>
      <c r="L32" s="21"/>
      <c r="M32" s="20"/>
      <c r="N32" s="21"/>
      <c r="O32" s="20"/>
      <c r="P32" s="21"/>
      <c r="Q32" s="22"/>
      <c r="R32" s="23"/>
      <c r="S32" s="24"/>
      <c r="T32" s="25"/>
    </row>
    <row r="33" spans="1:20" s="18" customFormat="1" ht="210" customHeight="1" x14ac:dyDescent="0.25">
      <c r="A33" s="16"/>
      <c r="B33" s="17"/>
      <c r="E33" s="19"/>
      <c r="F33" s="19"/>
      <c r="G33" s="19"/>
      <c r="H33" s="19"/>
      <c r="I33" s="19"/>
      <c r="J33" s="19"/>
      <c r="K33" s="20"/>
      <c r="L33" s="21"/>
      <c r="M33" s="20"/>
      <c r="N33" s="21"/>
      <c r="O33" s="20"/>
      <c r="P33" s="21"/>
      <c r="Q33" s="22"/>
      <c r="R33" s="23"/>
      <c r="S33" s="24"/>
      <c r="T33" s="25"/>
    </row>
    <row r="34" spans="1:20" s="18" customFormat="1" ht="210" customHeight="1" x14ac:dyDescent="0.25">
      <c r="A34" s="16"/>
      <c r="B34" s="17"/>
      <c r="E34" s="19"/>
      <c r="F34" s="19"/>
      <c r="G34" s="19"/>
      <c r="H34" s="19"/>
      <c r="I34" s="19"/>
      <c r="J34" s="19"/>
      <c r="K34" s="20"/>
      <c r="L34" s="21"/>
      <c r="M34" s="20"/>
      <c r="N34" s="21"/>
      <c r="O34" s="20"/>
      <c r="P34" s="21"/>
      <c r="Q34" s="22"/>
      <c r="R34" s="23"/>
      <c r="S34" s="24"/>
      <c r="T34" s="25"/>
    </row>
    <row r="35" spans="1:20" s="18" customFormat="1" ht="210" customHeight="1" x14ac:dyDescent="0.25">
      <c r="A35" s="16"/>
      <c r="B35" s="17"/>
      <c r="E35" s="19"/>
      <c r="F35" s="19"/>
      <c r="G35" s="19"/>
      <c r="H35" s="19"/>
      <c r="I35" s="19"/>
      <c r="J35" s="19"/>
      <c r="K35" s="20"/>
      <c r="L35" s="21"/>
      <c r="M35" s="20"/>
      <c r="N35" s="21"/>
      <c r="O35" s="20"/>
      <c r="P35" s="21"/>
      <c r="Q35" s="22"/>
      <c r="R35" s="23"/>
      <c r="S35" s="24"/>
      <c r="T35" s="25"/>
    </row>
    <row r="36" spans="1:20" s="18" customFormat="1" ht="210" customHeight="1" x14ac:dyDescent="0.25">
      <c r="A36" s="16"/>
      <c r="B36" s="17"/>
      <c r="E36" s="19"/>
      <c r="F36" s="19"/>
      <c r="G36" s="19"/>
      <c r="H36" s="19"/>
      <c r="I36" s="19"/>
      <c r="J36" s="19"/>
      <c r="K36" s="20"/>
      <c r="L36" s="21"/>
      <c r="M36" s="20"/>
      <c r="N36" s="21"/>
      <c r="O36" s="20"/>
      <c r="P36" s="21"/>
      <c r="Q36" s="22"/>
      <c r="R36" s="23"/>
      <c r="S36" s="24"/>
      <c r="T36" s="25"/>
    </row>
    <row r="37" spans="1:20" s="18" customFormat="1" ht="210" customHeight="1" x14ac:dyDescent="0.25">
      <c r="A37" s="16"/>
      <c r="B37" s="17"/>
      <c r="E37" s="19"/>
      <c r="F37" s="19"/>
      <c r="G37" s="19"/>
      <c r="H37" s="19"/>
      <c r="I37" s="19"/>
      <c r="J37" s="19"/>
      <c r="K37" s="20"/>
      <c r="L37" s="21"/>
      <c r="M37" s="20"/>
      <c r="N37" s="21"/>
      <c r="O37" s="20"/>
      <c r="P37" s="21"/>
      <c r="Q37" s="22"/>
      <c r="R37" s="23"/>
      <c r="S37" s="24"/>
      <c r="T37" s="25"/>
    </row>
    <row r="38" spans="1:20" s="18" customFormat="1" ht="210" customHeight="1" x14ac:dyDescent="0.25">
      <c r="A38" s="16"/>
      <c r="B38" s="17"/>
      <c r="E38" s="19"/>
      <c r="F38" s="19"/>
      <c r="G38" s="19"/>
      <c r="H38" s="19"/>
      <c r="I38" s="19"/>
      <c r="J38" s="19"/>
      <c r="K38" s="20"/>
      <c r="L38" s="21"/>
      <c r="M38" s="20"/>
      <c r="N38" s="21"/>
      <c r="O38" s="20"/>
      <c r="P38" s="21"/>
      <c r="Q38" s="22"/>
      <c r="R38" s="23"/>
      <c r="S38" s="24"/>
      <c r="T38" s="25"/>
    </row>
    <row r="39" spans="1:20" s="18" customFormat="1" ht="210" customHeight="1" x14ac:dyDescent="0.25">
      <c r="A39" s="16"/>
      <c r="B39" s="17"/>
      <c r="E39" s="19"/>
      <c r="F39" s="19"/>
      <c r="G39" s="19"/>
      <c r="H39" s="19"/>
      <c r="I39" s="19"/>
      <c r="J39" s="19"/>
      <c r="K39" s="20"/>
      <c r="L39" s="21"/>
      <c r="M39" s="20"/>
      <c r="N39" s="21"/>
      <c r="O39" s="20"/>
      <c r="P39" s="21"/>
      <c r="Q39" s="22"/>
      <c r="R39" s="23"/>
      <c r="S39" s="24"/>
      <c r="T39" s="25"/>
    </row>
    <row r="40" spans="1:20" s="18" customFormat="1" ht="210" customHeight="1" x14ac:dyDescent="0.25">
      <c r="A40" s="16"/>
      <c r="B40" s="17"/>
      <c r="E40" s="19"/>
      <c r="F40" s="19"/>
      <c r="G40" s="19"/>
      <c r="H40" s="19"/>
      <c r="I40" s="19"/>
      <c r="J40" s="19"/>
      <c r="K40" s="20"/>
      <c r="L40" s="21"/>
      <c r="M40" s="20"/>
      <c r="N40" s="21"/>
      <c r="O40" s="20"/>
      <c r="P40" s="21"/>
      <c r="Q40" s="22"/>
      <c r="R40" s="23"/>
      <c r="S40" s="24"/>
      <c r="T40" s="25"/>
    </row>
    <row r="41" spans="1:20" s="18" customFormat="1" ht="210" customHeight="1" x14ac:dyDescent="0.25">
      <c r="A41" s="16"/>
      <c r="B41" s="17"/>
      <c r="E41" s="19"/>
      <c r="F41" s="19"/>
      <c r="G41" s="19"/>
      <c r="H41" s="19"/>
      <c r="I41" s="19"/>
      <c r="J41" s="19"/>
      <c r="K41" s="20"/>
      <c r="L41" s="21"/>
      <c r="M41" s="20"/>
      <c r="N41" s="21"/>
      <c r="O41" s="20"/>
      <c r="P41" s="21"/>
      <c r="Q41" s="22"/>
      <c r="R41" s="23"/>
      <c r="S41" s="24"/>
      <c r="T41" s="25"/>
    </row>
    <row r="42" spans="1:20" s="18" customFormat="1" ht="210" customHeight="1" x14ac:dyDescent="0.25">
      <c r="A42" s="16"/>
      <c r="B42" s="17"/>
      <c r="E42" s="19"/>
      <c r="F42" s="19"/>
      <c r="G42" s="19"/>
      <c r="H42" s="19"/>
      <c r="I42" s="19"/>
      <c r="J42" s="19"/>
      <c r="K42" s="20"/>
      <c r="L42" s="21"/>
      <c r="M42" s="20"/>
      <c r="N42" s="21"/>
      <c r="O42" s="20"/>
      <c r="P42" s="21"/>
      <c r="Q42" s="22"/>
      <c r="R42" s="23"/>
      <c r="S42" s="24"/>
      <c r="T42" s="25"/>
    </row>
    <row r="43" spans="1:20" s="18" customFormat="1" ht="210" customHeight="1" x14ac:dyDescent="0.25">
      <c r="A43" s="16"/>
      <c r="B43" s="17"/>
      <c r="E43" s="19"/>
      <c r="F43" s="19"/>
      <c r="G43" s="19"/>
      <c r="H43" s="19"/>
      <c r="I43" s="19"/>
      <c r="J43" s="19"/>
      <c r="K43" s="20"/>
      <c r="L43" s="21"/>
      <c r="M43" s="20"/>
      <c r="N43" s="21"/>
      <c r="O43" s="20"/>
      <c r="P43" s="21"/>
      <c r="Q43" s="22"/>
      <c r="R43" s="23"/>
      <c r="S43" s="24"/>
      <c r="T43" s="25"/>
    </row>
    <row r="44" spans="1:20" s="18" customFormat="1" ht="210" customHeight="1" x14ac:dyDescent="0.25">
      <c r="A44" s="16"/>
      <c r="B44" s="17"/>
      <c r="E44" s="19"/>
      <c r="F44" s="19"/>
      <c r="G44" s="19"/>
      <c r="H44" s="19"/>
      <c r="I44" s="19"/>
      <c r="J44" s="19"/>
      <c r="K44" s="20"/>
      <c r="L44" s="21"/>
      <c r="M44" s="20"/>
      <c r="N44" s="21"/>
      <c r="O44" s="20"/>
      <c r="P44" s="21"/>
      <c r="Q44" s="22"/>
      <c r="R44" s="23"/>
      <c r="S44" s="24"/>
      <c r="T44" s="25"/>
    </row>
    <row r="45" spans="1:20" s="18" customFormat="1" ht="210" customHeight="1" x14ac:dyDescent="0.25">
      <c r="A45" s="16"/>
      <c r="B45" s="17"/>
      <c r="E45" s="19"/>
      <c r="F45" s="19"/>
      <c r="G45" s="19"/>
      <c r="H45" s="19"/>
      <c r="I45" s="19"/>
      <c r="J45" s="19"/>
      <c r="K45" s="20"/>
      <c r="L45" s="21"/>
      <c r="M45" s="20"/>
      <c r="N45" s="21"/>
      <c r="O45" s="20"/>
      <c r="P45" s="21"/>
      <c r="Q45" s="22"/>
      <c r="R45" s="23"/>
      <c r="S45" s="24"/>
      <c r="T45" s="25"/>
    </row>
    <row r="46" spans="1:20" s="18" customFormat="1" ht="210" customHeight="1" x14ac:dyDescent="0.25">
      <c r="A46" s="16"/>
      <c r="B46" s="17"/>
      <c r="E46" s="19"/>
      <c r="F46" s="19"/>
      <c r="G46" s="19"/>
      <c r="H46" s="19"/>
      <c r="I46" s="19"/>
      <c r="J46" s="19"/>
      <c r="K46" s="20"/>
      <c r="L46" s="21"/>
      <c r="M46" s="20"/>
      <c r="N46" s="21"/>
      <c r="O46" s="20"/>
      <c r="P46" s="21"/>
      <c r="Q46" s="22"/>
      <c r="R46" s="23"/>
      <c r="S46" s="24"/>
      <c r="T46" s="25"/>
    </row>
    <row r="47" spans="1:20" s="18" customFormat="1" ht="210" customHeight="1" x14ac:dyDescent="0.25">
      <c r="A47" s="16"/>
      <c r="B47" s="17"/>
      <c r="E47" s="19"/>
      <c r="F47" s="19"/>
      <c r="G47" s="19"/>
      <c r="H47" s="19"/>
      <c r="I47" s="19"/>
      <c r="J47" s="19"/>
      <c r="K47" s="20"/>
      <c r="L47" s="21"/>
      <c r="M47" s="20"/>
      <c r="N47" s="21"/>
      <c r="O47" s="20"/>
      <c r="P47" s="21"/>
      <c r="Q47" s="22"/>
      <c r="R47" s="23"/>
      <c r="S47" s="24"/>
      <c r="T47" s="25"/>
    </row>
    <row r="48" spans="1:20" s="18" customFormat="1" ht="210" customHeight="1" x14ac:dyDescent="0.25">
      <c r="A48" s="16"/>
      <c r="B48" s="17"/>
      <c r="E48" s="19"/>
      <c r="F48" s="19"/>
      <c r="G48" s="19"/>
      <c r="H48" s="19"/>
      <c r="I48" s="19"/>
      <c r="J48" s="19"/>
      <c r="K48" s="20"/>
      <c r="L48" s="21"/>
      <c r="M48" s="20"/>
      <c r="N48" s="21"/>
      <c r="O48" s="20"/>
      <c r="P48" s="21"/>
      <c r="Q48" s="22"/>
      <c r="R48" s="23"/>
      <c r="S48" s="24"/>
      <c r="T48" s="25"/>
    </row>
    <row r="49" spans="1:20" s="18" customFormat="1" ht="210" customHeight="1" x14ac:dyDescent="0.25">
      <c r="A49" s="16"/>
      <c r="B49" s="17"/>
      <c r="E49" s="19"/>
      <c r="F49" s="19"/>
      <c r="G49" s="19"/>
      <c r="H49" s="19"/>
      <c r="I49" s="19"/>
      <c r="J49" s="19"/>
      <c r="K49" s="20"/>
      <c r="L49" s="21"/>
      <c r="M49" s="20"/>
      <c r="N49" s="21"/>
      <c r="O49" s="20"/>
      <c r="P49" s="21"/>
      <c r="Q49" s="22"/>
      <c r="R49" s="23"/>
      <c r="S49" s="24"/>
      <c r="T49" s="25"/>
    </row>
    <row r="50" spans="1:20" s="18" customFormat="1" ht="210" customHeight="1" x14ac:dyDescent="0.25">
      <c r="A50" s="16"/>
      <c r="B50" s="17"/>
      <c r="E50" s="19"/>
      <c r="F50" s="19"/>
      <c r="G50" s="19"/>
      <c r="H50" s="19"/>
      <c r="I50" s="19"/>
      <c r="J50" s="19"/>
      <c r="K50" s="20"/>
      <c r="L50" s="21"/>
      <c r="M50" s="20"/>
      <c r="N50" s="21"/>
      <c r="O50" s="20"/>
      <c r="P50" s="21"/>
      <c r="Q50" s="22"/>
      <c r="R50" s="23"/>
      <c r="S50" s="24"/>
      <c r="T50" s="25"/>
    </row>
    <row r="51" spans="1:20" s="18" customFormat="1" ht="210" customHeight="1" x14ac:dyDescent="0.25">
      <c r="A51" s="16"/>
      <c r="B51" s="17"/>
      <c r="E51" s="19"/>
      <c r="F51" s="19"/>
      <c r="G51" s="19"/>
      <c r="H51" s="19"/>
      <c r="I51" s="19"/>
      <c r="J51" s="19"/>
      <c r="K51" s="20"/>
      <c r="L51" s="21"/>
      <c r="M51" s="20"/>
      <c r="N51" s="21"/>
      <c r="O51" s="20"/>
      <c r="P51" s="21"/>
      <c r="Q51" s="22"/>
      <c r="R51" s="23"/>
      <c r="S51" s="24"/>
      <c r="T51" s="25"/>
    </row>
    <row r="52" spans="1:20" s="18" customFormat="1" ht="210" customHeight="1" x14ac:dyDescent="0.25">
      <c r="A52" s="16"/>
      <c r="B52" s="17"/>
      <c r="E52" s="19"/>
      <c r="F52" s="19"/>
      <c r="G52" s="19"/>
      <c r="H52" s="19"/>
      <c r="I52" s="19"/>
      <c r="J52" s="19"/>
      <c r="K52" s="20"/>
      <c r="L52" s="21"/>
      <c r="M52" s="20"/>
      <c r="N52" s="21"/>
      <c r="O52" s="20"/>
      <c r="P52" s="21"/>
      <c r="Q52" s="22"/>
      <c r="R52" s="23"/>
      <c r="S52" s="24"/>
      <c r="T52" s="25"/>
    </row>
    <row r="53" spans="1:20" s="18" customFormat="1" ht="210" customHeight="1" x14ac:dyDescent="0.25">
      <c r="A53" s="16"/>
      <c r="B53" s="17"/>
      <c r="E53" s="19"/>
      <c r="F53" s="19"/>
      <c r="G53" s="19"/>
      <c r="H53" s="19"/>
      <c r="I53" s="19"/>
      <c r="J53" s="19"/>
      <c r="K53" s="20"/>
      <c r="L53" s="21"/>
      <c r="M53" s="20"/>
      <c r="N53" s="21"/>
      <c r="O53" s="20"/>
      <c r="P53" s="21"/>
      <c r="Q53" s="22"/>
      <c r="R53" s="23"/>
      <c r="S53" s="24"/>
      <c r="T53" s="25"/>
    </row>
    <row r="54" spans="1:20" s="18" customFormat="1" ht="210" customHeight="1" x14ac:dyDescent="0.25">
      <c r="A54" s="16"/>
      <c r="B54" s="17"/>
      <c r="E54" s="19"/>
      <c r="F54" s="19"/>
      <c r="G54" s="19"/>
      <c r="H54" s="19"/>
      <c r="I54" s="19"/>
      <c r="J54" s="19"/>
      <c r="K54" s="20"/>
      <c r="L54" s="21"/>
      <c r="M54" s="20"/>
      <c r="N54" s="21"/>
      <c r="O54" s="20"/>
      <c r="P54" s="21"/>
      <c r="Q54" s="22"/>
      <c r="R54" s="23"/>
      <c r="S54" s="24"/>
      <c r="T54" s="25"/>
    </row>
    <row r="55" spans="1:20" s="18" customFormat="1" ht="210" customHeight="1" x14ac:dyDescent="0.25">
      <c r="A55" s="16"/>
      <c r="B55" s="17"/>
      <c r="E55" s="19"/>
      <c r="F55" s="19"/>
      <c r="G55" s="19"/>
      <c r="H55" s="19"/>
      <c r="I55" s="19"/>
      <c r="J55" s="19"/>
      <c r="K55" s="20"/>
      <c r="L55" s="21"/>
      <c r="M55" s="20"/>
      <c r="N55" s="21"/>
      <c r="O55" s="20"/>
      <c r="P55" s="21"/>
      <c r="Q55" s="22"/>
      <c r="R55" s="23"/>
      <c r="S55" s="24"/>
      <c r="T55" s="25"/>
    </row>
    <row r="56" spans="1:20" s="18" customFormat="1" ht="210" customHeight="1" x14ac:dyDescent="0.25">
      <c r="A56" s="16"/>
      <c r="B56" s="17"/>
      <c r="E56" s="19"/>
      <c r="F56" s="19"/>
      <c r="G56" s="19"/>
      <c r="H56" s="19"/>
      <c r="I56" s="19"/>
      <c r="J56" s="19"/>
      <c r="K56" s="20"/>
      <c r="L56" s="21"/>
      <c r="M56" s="20"/>
      <c r="N56" s="21"/>
      <c r="O56" s="20"/>
      <c r="P56" s="21"/>
      <c r="Q56" s="22"/>
      <c r="R56" s="23"/>
      <c r="S56" s="24"/>
      <c r="T56" s="25"/>
    </row>
    <row r="57" spans="1:20" s="18" customFormat="1" ht="210" customHeight="1" x14ac:dyDescent="0.25">
      <c r="A57" s="16"/>
      <c r="B57" s="17"/>
      <c r="E57" s="19"/>
      <c r="F57" s="19"/>
      <c r="G57" s="19"/>
      <c r="H57" s="19"/>
      <c r="I57" s="19"/>
      <c r="J57" s="19"/>
      <c r="K57" s="20"/>
      <c r="L57" s="21"/>
      <c r="M57" s="20"/>
      <c r="N57" s="21"/>
      <c r="O57" s="20"/>
      <c r="P57" s="21"/>
      <c r="Q57" s="22"/>
      <c r="R57" s="23"/>
      <c r="S57" s="24"/>
      <c r="T57" s="25"/>
    </row>
    <row r="58" spans="1:20" s="18" customFormat="1" ht="210" customHeight="1" x14ac:dyDescent="0.25">
      <c r="A58" s="16"/>
      <c r="B58" s="17"/>
      <c r="E58" s="19"/>
      <c r="F58" s="19"/>
      <c r="G58" s="19"/>
      <c r="H58" s="19"/>
      <c r="I58" s="19"/>
      <c r="J58" s="19"/>
      <c r="K58" s="20"/>
      <c r="L58" s="21"/>
      <c r="M58" s="20"/>
      <c r="N58" s="21"/>
      <c r="O58" s="20"/>
      <c r="P58" s="21"/>
      <c r="Q58" s="22"/>
      <c r="R58" s="23"/>
      <c r="S58" s="24"/>
      <c r="T58" s="25"/>
    </row>
    <row r="59" spans="1:20" s="18" customFormat="1" ht="210" customHeight="1" x14ac:dyDescent="0.25">
      <c r="A59" s="16"/>
      <c r="B59" s="17"/>
      <c r="E59" s="19"/>
      <c r="F59" s="19"/>
      <c r="G59" s="19"/>
      <c r="H59" s="19"/>
      <c r="I59" s="19"/>
      <c r="J59" s="19"/>
      <c r="K59" s="20"/>
      <c r="L59" s="21"/>
      <c r="M59" s="20"/>
      <c r="N59" s="21"/>
      <c r="O59" s="20"/>
      <c r="P59" s="21"/>
      <c r="Q59" s="22"/>
      <c r="R59" s="23"/>
      <c r="S59" s="24"/>
      <c r="T59" s="25"/>
    </row>
    <row r="60" spans="1:20" s="18" customFormat="1" ht="210" customHeight="1" x14ac:dyDescent="0.25">
      <c r="A60" s="16"/>
      <c r="B60" s="17"/>
      <c r="E60" s="19"/>
      <c r="F60" s="19"/>
      <c r="G60" s="19"/>
      <c r="H60" s="19"/>
      <c r="I60" s="19"/>
      <c r="J60" s="19"/>
      <c r="K60" s="20"/>
      <c r="L60" s="21"/>
      <c r="M60" s="20"/>
      <c r="N60" s="21"/>
      <c r="O60" s="20"/>
      <c r="P60" s="21"/>
      <c r="Q60" s="22"/>
      <c r="R60" s="23"/>
      <c r="S60" s="24"/>
      <c r="T60" s="25"/>
    </row>
    <row r="61" spans="1:20" s="18" customFormat="1" ht="210" customHeight="1" x14ac:dyDescent="0.25">
      <c r="A61" s="16"/>
      <c r="B61" s="17"/>
      <c r="E61" s="19"/>
      <c r="F61" s="19"/>
      <c r="G61" s="19"/>
      <c r="H61" s="19"/>
      <c r="I61" s="19"/>
      <c r="J61" s="19"/>
      <c r="K61" s="20"/>
      <c r="L61" s="21"/>
      <c r="M61" s="20"/>
      <c r="N61" s="21"/>
      <c r="O61" s="20"/>
      <c r="P61" s="21"/>
      <c r="Q61" s="22"/>
      <c r="R61" s="23"/>
      <c r="S61" s="24"/>
      <c r="T61" s="25"/>
    </row>
    <row r="62" spans="1:20" s="18" customFormat="1" ht="210" customHeight="1" x14ac:dyDescent="0.25">
      <c r="A62" s="16"/>
      <c r="B62" s="17"/>
      <c r="E62" s="19"/>
      <c r="F62" s="19"/>
      <c r="G62" s="19"/>
      <c r="H62" s="19"/>
      <c r="I62" s="19"/>
      <c r="J62" s="19"/>
      <c r="K62" s="20"/>
      <c r="L62" s="21"/>
      <c r="M62" s="20"/>
      <c r="N62" s="21"/>
      <c r="O62" s="20"/>
      <c r="P62" s="21"/>
      <c r="Q62" s="22"/>
      <c r="R62" s="23"/>
      <c r="S62" s="24"/>
      <c r="T62" s="25"/>
    </row>
    <row r="63" spans="1:20" s="18" customFormat="1" ht="210" customHeight="1" x14ac:dyDescent="0.25">
      <c r="A63" s="16"/>
      <c r="B63" s="17"/>
      <c r="E63" s="19"/>
      <c r="F63" s="19"/>
      <c r="G63" s="19"/>
      <c r="H63" s="19"/>
      <c r="I63" s="19"/>
      <c r="J63" s="19"/>
      <c r="K63" s="20"/>
      <c r="L63" s="21"/>
      <c r="M63" s="20"/>
      <c r="N63" s="21"/>
      <c r="O63" s="20"/>
      <c r="P63" s="21"/>
      <c r="Q63" s="22"/>
      <c r="R63" s="23"/>
      <c r="S63" s="24"/>
      <c r="T63" s="25"/>
    </row>
    <row r="64" spans="1:20" s="18" customFormat="1" ht="210" customHeight="1" x14ac:dyDescent="0.25">
      <c r="A64" s="16"/>
      <c r="B64" s="17"/>
      <c r="E64" s="19"/>
      <c r="F64" s="19"/>
      <c r="G64" s="19"/>
      <c r="H64" s="19"/>
      <c r="I64" s="19"/>
      <c r="J64" s="19"/>
      <c r="K64" s="20"/>
      <c r="L64" s="21"/>
      <c r="M64" s="20"/>
      <c r="N64" s="21"/>
      <c r="O64" s="20"/>
      <c r="P64" s="21"/>
      <c r="Q64" s="22"/>
      <c r="R64" s="23"/>
      <c r="S64" s="24"/>
      <c r="T64" s="25"/>
    </row>
    <row r="65" spans="1:20" s="18" customFormat="1" ht="210" customHeight="1" x14ac:dyDescent="0.25">
      <c r="A65" s="16"/>
      <c r="B65" s="17"/>
      <c r="E65" s="19"/>
      <c r="F65" s="19"/>
      <c r="G65" s="19"/>
      <c r="H65" s="19"/>
      <c r="I65" s="19"/>
      <c r="J65" s="19"/>
      <c r="K65" s="20"/>
      <c r="L65" s="21"/>
      <c r="M65" s="20"/>
      <c r="N65" s="21"/>
      <c r="O65" s="20"/>
      <c r="P65" s="21"/>
      <c r="Q65" s="22"/>
      <c r="R65" s="23"/>
      <c r="S65" s="24"/>
      <c r="T65" s="25"/>
    </row>
    <row r="66" spans="1:20" s="18" customFormat="1" ht="210" customHeight="1" x14ac:dyDescent="0.25">
      <c r="A66" s="16"/>
      <c r="B66" s="17"/>
      <c r="E66" s="19"/>
      <c r="F66" s="19"/>
      <c r="G66" s="19"/>
      <c r="H66" s="19"/>
      <c r="I66" s="19"/>
      <c r="J66" s="19"/>
      <c r="K66" s="20"/>
      <c r="L66" s="21"/>
      <c r="M66" s="20"/>
      <c r="N66" s="21"/>
      <c r="O66" s="20"/>
      <c r="P66" s="21"/>
      <c r="Q66" s="22"/>
      <c r="R66" s="23"/>
      <c r="S66" s="24"/>
      <c r="T66" s="25"/>
    </row>
    <row r="67" spans="1:20" s="18" customFormat="1" ht="210" customHeight="1" x14ac:dyDescent="0.25">
      <c r="A67" s="16"/>
      <c r="B67" s="17"/>
      <c r="E67" s="19"/>
      <c r="F67" s="19"/>
      <c r="G67" s="19"/>
      <c r="H67" s="19"/>
      <c r="I67" s="19"/>
      <c r="J67" s="19"/>
      <c r="K67" s="20"/>
      <c r="L67" s="21"/>
      <c r="M67" s="20"/>
      <c r="N67" s="21"/>
      <c r="O67" s="20"/>
      <c r="P67" s="21"/>
      <c r="Q67" s="22"/>
      <c r="R67" s="23"/>
      <c r="S67" s="24"/>
      <c r="T67" s="25"/>
    </row>
    <row r="68" spans="1:20" s="18" customFormat="1" ht="210" customHeight="1" x14ac:dyDescent="0.25">
      <c r="A68" s="16"/>
      <c r="B68" s="17"/>
      <c r="E68" s="19"/>
      <c r="F68" s="19"/>
      <c r="G68" s="19"/>
      <c r="H68" s="19"/>
      <c r="I68" s="19"/>
      <c r="J68" s="19"/>
      <c r="K68" s="20"/>
      <c r="L68" s="21"/>
      <c r="M68" s="20"/>
      <c r="N68" s="21"/>
      <c r="O68" s="20"/>
      <c r="P68" s="21"/>
      <c r="Q68" s="22"/>
      <c r="R68" s="23"/>
      <c r="S68" s="24"/>
      <c r="T68" s="25"/>
    </row>
    <row r="69" spans="1:20" s="18" customFormat="1" ht="210" customHeight="1" x14ac:dyDescent="0.25">
      <c r="A69" s="16"/>
      <c r="B69" s="17"/>
      <c r="E69" s="19"/>
      <c r="F69" s="19"/>
      <c r="G69" s="19"/>
      <c r="H69" s="19"/>
      <c r="I69" s="19"/>
      <c r="J69" s="19"/>
      <c r="K69" s="20"/>
      <c r="L69" s="21"/>
      <c r="M69" s="20"/>
      <c r="N69" s="21"/>
      <c r="O69" s="20"/>
      <c r="P69" s="21"/>
      <c r="Q69" s="22"/>
      <c r="R69" s="23"/>
      <c r="S69" s="24"/>
      <c r="T69" s="25"/>
    </row>
    <row r="70" spans="1:20" s="18" customFormat="1" ht="210" customHeight="1" x14ac:dyDescent="0.25">
      <c r="A70" s="16"/>
      <c r="B70" s="17"/>
      <c r="E70" s="19"/>
      <c r="F70" s="19"/>
      <c r="G70" s="19"/>
      <c r="H70" s="19"/>
      <c r="I70" s="19"/>
      <c r="J70" s="19"/>
      <c r="K70" s="20"/>
      <c r="L70" s="21"/>
      <c r="M70" s="20"/>
      <c r="N70" s="21"/>
      <c r="O70" s="20"/>
      <c r="P70" s="21"/>
      <c r="Q70" s="22"/>
      <c r="R70" s="23"/>
      <c r="S70" s="24"/>
      <c r="T70" s="25"/>
    </row>
    <row r="71" spans="1:20" s="18" customFormat="1" ht="210" customHeight="1" x14ac:dyDescent="0.25">
      <c r="A71" s="16"/>
      <c r="B71" s="17"/>
      <c r="E71" s="19"/>
      <c r="F71" s="19"/>
      <c r="G71" s="19"/>
      <c r="H71" s="19"/>
      <c r="I71" s="19"/>
      <c r="J71" s="19"/>
      <c r="K71" s="20"/>
      <c r="L71" s="21"/>
      <c r="M71" s="20"/>
      <c r="N71" s="21"/>
      <c r="O71" s="20"/>
      <c r="P71" s="21"/>
      <c r="Q71" s="22"/>
      <c r="R71" s="23"/>
      <c r="S71" s="24"/>
      <c r="T71" s="25"/>
    </row>
    <row r="72" spans="1:20" s="18" customFormat="1" ht="210" customHeight="1" x14ac:dyDescent="0.25">
      <c r="A72" s="16"/>
      <c r="B72" s="17"/>
      <c r="E72" s="19"/>
      <c r="F72" s="19"/>
      <c r="G72" s="19"/>
      <c r="H72" s="19"/>
      <c r="I72" s="19"/>
      <c r="J72" s="19"/>
      <c r="K72" s="20"/>
      <c r="L72" s="21"/>
      <c r="M72" s="20"/>
      <c r="N72" s="21"/>
      <c r="O72" s="20"/>
      <c r="P72" s="21"/>
      <c r="Q72" s="22"/>
      <c r="R72" s="23"/>
      <c r="S72" s="24"/>
      <c r="T72" s="25"/>
    </row>
    <row r="73" spans="1:20" s="18" customFormat="1" ht="210" customHeight="1" x14ac:dyDescent="0.25">
      <c r="A73" s="16"/>
      <c r="B73" s="17"/>
      <c r="E73" s="19"/>
      <c r="F73" s="19"/>
      <c r="G73" s="19"/>
      <c r="H73" s="19"/>
      <c r="I73" s="19"/>
      <c r="J73" s="19"/>
      <c r="K73" s="20"/>
      <c r="L73" s="21"/>
      <c r="M73" s="20"/>
      <c r="N73" s="21"/>
      <c r="O73" s="20"/>
      <c r="P73" s="21"/>
      <c r="Q73" s="22"/>
      <c r="R73" s="23"/>
      <c r="S73" s="24"/>
      <c r="T73" s="25"/>
    </row>
    <row r="74" spans="1:20" s="18" customFormat="1" ht="210" customHeight="1" x14ac:dyDescent="0.25">
      <c r="A74" s="16"/>
      <c r="B74" s="17"/>
      <c r="E74" s="19"/>
      <c r="F74" s="19"/>
      <c r="G74" s="19"/>
      <c r="H74" s="19"/>
      <c r="I74" s="19"/>
      <c r="J74" s="19"/>
      <c r="K74" s="20"/>
      <c r="L74" s="21"/>
      <c r="M74" s="20"/>
      <c r="N74" s="21"/>
      <c r="O74" s="20"/>
      <c r="P74" s="21"/>
      <c r="Q74" s="22"/>
      <c r="R74" s="23"/>
      <c r="S74" s="24"/>
      <c r="T74" s="25"/>
    </row>
    <row r="75" spans="1:20" s="18" customFormat="1" ht="210" customHeight="1" x14ac:dyDescent="0.25">
      <c r="A75" s="16"/>
      <c r="B75" s="17"/>
      <c r="E75" s="19"/>
      <c r="F75" s="19"/>
      <c r="G75" s="19"/>
      <c r="H75" s="19"/>
      <c r="I75" s="19"/>
      <c r="J75" s="19"/>
      <c r="K75" s="20"/>
      <c r="L75" s="21"/>
      <c r="M75" s="20"/>
      <c r="N75" s="21"/>
      <c r="O75" s="20"/>
      <c r="P75" s="21"/>
      <c r="Q75" s="22"/>
      <c r="R75" s="23"/>
      <c r="S75" s="24"/>
      <c r="T75" s="25"/>
    </row>
    <row r="76" spans="1:20" s="18" customFormat="1" ht="210" customHeight="1" x14ac:dyDescent="0.25">
      <c r="A76" s="16"/>
      <c r="B76" s="17"/>
      <c r="E76" s="19"/>
      <c r="F76" s="19"/>
      <c r="G76" s="19"/>
      <c r="H76" s="19"/>
      <c r="I76" s="19"/>
      <c r="J76" s="19"/>
      <c r="K76" s="20"/>
      <c r="L76" s="21"/>
      <c r="M76" s="20"/>
      <c r="N76" s="21"/>
      <c r="O76" s="20"/>
      <c r="P76" s="21"/>
      <c r="Q76" s="22"/>
      <c r="R76" s="23"/>
      <c r="S76" s="24"/>
      <c r="T76" s="25"/>
    </row>
    <row r="77" spans="1:20" s="18" customFormat="1" ht="210" customHeight="1" x14ac:dyDescent="0.25">
      <c r="A77" s="16"/>
      <c r="B77" s="17"/>
      <c r="E77" s="19"/>
      <c r="F77" s="19"/>
      <c r="G77" s="19"/>
      <c r="H77" s="19"/>
      <c r="I77" s="19"/>
      <c r="J77" s="19"/>
      <c r="K77" s="20"/>
      <c r="L77" s="21"/>
      <c r="M77" s="20"/>
      <c r="N77" s="21"/>
      <c r="O77" s="20"/>
      <c r="P77" s="21"/>
      <c r="Q77" s="22"/>
      <c r="R77" s="23"/>
      <c r="S77" s="24"/>
      <c r="T77" s="25"/>
    </row>
    <row r="78" spans="1:20" s="18" customFormat="1" ht="210" customHeight="1" x14ac:dyDescent="0.25">
      <c r="A78" s="16"/>
      <c r="B78" s="17"/>
      <c r="E78" s="19"/>
      <c r="F78" s="19"/>
      <c r="G78" s="19"/>
      <c r="H78" s="19"/>
      <c r="I78" s="19"/>
      <c r="J78" s="19"/>
      <c r="K78" s="20"/>
      <c r="L78" s="21"/>
      <c r="M78" s="20"/>
      <c r="N78" s="21"/>
      <c r="O78" s="20"/>
      <c r="P78" s="21"/>
      <c r="Q78" s="22"/>
      <c r="R78" s="23"/>
      <c r="S78" s="24"/>
      <c r="T78" s="25"/>
    </row>
    <row r="79" spans="1:20" s="19" customFormat="1" ht="210" customHeight="1" x14ac:dyDescent="0.25">
      <c r="A79" s="16"/>
      <c r="B79" s="17"/>
      <c r="C79" s="18"/>
      <c r="D79" s="18"/>
      <c r="K79" s="20"/>
      <c r="L79" s="21"/>
      <c r="M79" s="20"/>
      <c r="N79" s="21"/>
      <c r="O79" s="20"/>
      <c r="P79" s="21"/>
      <c r="Q79" s="22"/>
      <c r="R79" s="23"/>
      <c r="S79" s="24"/>
      <c r="T79" s="25"/>
    </row>
    <row r="80" spans="1:20" s="19" customFormat="1" ht="210" customHeight="1" x14ac:dyDescent="0.25">
      <c r="A80" s="16"/>
      <c r="B80" s="17"/>
      <c r="C80" s="18"/>
      <c r="D80" s="18"/>
      <c r="K80" s="20"/>
      <c r="L80" s="21"/>
      <c r="M80" s="20"/>
      <c r="N80" s="21"/>
      <c r="O80" s="20"/>
      <c r="P80" s="21"/>
      <c r="Q80" s="22"/>
      <c r="R80" s="23"/>
      <c r="S80" s="24"/>
      <c r="T80" s="25"/>
    </row>
    <row r="81" spans="1:20" s="19" customFormat="1" ht="210" customHeight="1" x14ac:dyDescent="0.25">
      <c r="A81" s="16"/>
      <c r="B81" s="17"/>
      <c r="C81" s="18"/>
      <c r="D81" s="18"/>
      <c r="K81" s="20"/>
      <c r="L81" s="21"/>
      <c r="M81" s="20"/>
      <c r="N81" s="21"/>
      <c r="O81" s="20"/>
      <c r="P81" s="21"/>
      <c r="Q81" s="22"/>
      <c r="R81" s="23"/>
      <c r="S81" s="24"/>
      <c r="T81" s="25"/>
    </row>
    <row r="82" spans="1:20" s="19" customFormat="1" ht="210" customHeight="1" x14ac:dyDescent="0.25">
      <c r="A82" s="16"/>
      <c r="B82" s="17"/>
      <c r="C82" s="18"/>
      <c r="D82" s="18"/>
      <c r="K82" s="20"/>
      <c r="L82" s="21"/>
      <c r="M82" s="20"/>
      <c r="N82" s="21"/>
      <c r="O82" s="20"/>
      <c r="P82" s="21"/>
      <c r="Q82" s="22"/>
      <c r="R82" s="23"/>
      <c r="S82" s="24"/>
      <c r="T82" s="25"/>
    </row>
    <row r="83" spans="1:20" s="19" customFormat="1" ht="210" customHeight="1" x14ac:dyDescent="0.25">
      <c r="A83" s="16"/>
      <c r="B83" s="17"/>
      <c r="C83" s="18"/>
      <c r="D83" s="18"/>
      <c r="K83" s="20"/>
      <c r="L83" s="21"/>
      <c r="M83" s="20"/>
      <c r="N83" s="21"/>
      <c r="O83" s="20"/>
      <c r="P83" s="21"/>
      <c r="Q83" s="22"/>
      <c r="R83" s="23"/>
      <c r="S83" s="24"/>
      <c r="T83" s="25"/>
    </row>
    <row r="84" spans="1:20" s="19" customFormat="1" ht="210" customHeight="1" x14ac:dyDescent="0.25">
      <c r="A84" s="16"/>
      <c r="B84" s="17"/>
      <c r="C84" s="18"/>
      <c r="D84" s="18"/>
      <c r="K84" s="20"/>
      <c r="L84" s="21"/>
      <c r="M84" s="20"/>
      <c r="N84" s="21"/>
      <c r="O84" s="20"/>
      <c r="P84" s="21"/>
      <c r="Q84" s="22"/>
      <c r="R84" s="23"/>
      <c r="S84" s="24"/>
      <c r="T84" s="25"/>
    </row>
    <row r="85" spans="1:20" s="19" customFormat="1" ht="210" customHeight="1" x14ac:dyDescent="0.25">
      <c r="A85" s="16">
        <v>86</v>
      </c>
      <c r="B85" s="17"/>
      <c r="C85" s="18"/>
      <c r="D85" s="18"/>
      <c r="G85" s="19" t="str">
        <f>IF(F85="","",VLOOKUP(F85,[3]списки!$U$2:$V$147,2,))</f>
        <v/>
      </c>
      <c r="I85" s="19" t="str">
        <f>IF(F85="","",VLOOKUP(Q85,[3]списки!$O$2:$P$8,2))</f>
        <v/>
      </c>
      <c r="K85" s="20"/>
      <c r="L85" s="21"/>
      <c r="M85" s="20"/>
      <c r="N85" s="21"/>
      <c r="O85" s="20"/>
      <c r="P85" s="21"/>
      <c r="Q85" s="22"/>
      <c r="R85" s="23"/>
      <c r="S85" s="24"/>
      <c r="T85" s="25"/>
    </row>
    <row r="86" spans="1:20" s="19" customFormat="1" x14ac:dyDescent="0.25">
      <c r="A86" s="16">
        <v>87</v>
      </c>
      <c r="B86" s="18"/>
      <c r="C86" s="18"/>
      <c r="D86" s="18"/>
      <c r="K86" s="20"/>
      <c r="L86" s="21"/>
      <c r="M86" s="20"/>
      <c r="N86" s="21"/>
      <c r="O86" s="20"/>
      <c r="P86" s="21"/>
      <c r="Q86" s="22"/>
      <c r="R86" s="23"/>
      <c r="S86" s="24"/>
      <c r="T86" s="25"/>
    </row>
    <row r="87" spans="1:20" s="19" customFormat="1" x14ac:dyDescent="0.25">
      <c r="A87" s="16">
        <v>88</v>
      </c>
      <c r="B87" s="18"/>
      <c r="C87" s="18"/>
      <c r="D87" s="18"/>
      <c r="K87" s="20"/>
      <c r="L87" s="21"/>
      <c r="M87" s="20"/>
      <c r="N87" s="21"/>
      <c r="O87" s="20"/>
      <c r="P87" s="21"/>
      <c r="Q87" s="22"/>
      <c r="R87" s="23"/>
      <c r="S87" s="24"/>
      <c r="T87" s="25"/>
    </row>
    <row r="88" spans="1:20" s="19" customFormat="1" x14ac:dyDescent="0.25">
      <c r="A88" s="16">
        <v>89</v>
      </c>
      <c r="B88" s="18"/>
      <c r="C88" s="18"/>
      <c r="D88" s="18"/>
      <c r="K88" s="20"/>
      <c r="L88" s="21"/>
      <c r="M88" s="20"/>
      <c r="N88" s="21"/>
      <c r="O88" s="20"/>
      <c r="P88" s="21"/>
      <c r="Q88" s="22"/>
      <c r="R88" s="23"/>
      <c r="S88" s="24"/>
      <c r="T88" s="25"/>
    </row>
    <row r="89" spans="1:20" s="19" customFormat="1" x14ac:dyDescent="0.25">
      <c r="A89" s="16">
        <v>90</v>
      </c>
      <c r="B89" s="18"/>
      <c r="C89" s="18"/>
      <c r="D89" s="18"/>
      <c r="K89" s="20"/>
      <c r="L89" s="21"/>
      <c r="M89" s="20"/>
      <c r="N89" s="21"/>
      <c r="O89" s="20"/>
      <c r="P89" s="21"/>
      <c r="Q89" s="22"/>
      <c r="R89" s="23"/>
      <c r="S89" s="24"/>
      <c r="T89" s="25"/>
    </row>
    <row r="90" spans="1:20" s="19" customFormat="1" x14ac:dyDescent="0.25">
      <c r="A90" s="16">
        <v>91</v>
      </c>
      <c r="B90" s="18"/>
      <c r="C90" s="18"/>
      <c r="D90" s="18"/>
      <c r="K90" s="20"/>
      <c r="L90" s="21"/>
      <c r="M90" s="20"/>
      <c r="N90" s="21"/>
      <c r="O90" s="20"/>
      <c r="P90" s="21"/>
      <c r="Q90" s="22"/>
      <c r="R90" s="23"/>
      <c r="S90" s="24"/>
      <c r="T90" s="25"/>
    </row>
    <row r="91" spans="1:20" s="19" customFormat="1" x14ac:dyDescent="0.25">
      <c r="A91" s="16">
        <v>92</v>
      </c>
      <c r="B91" s="18"/>
      <c r="C91" s="18"/>
      <c r="D91" s="18"/>
      <c r="K91" s="20"/>
      <c r="L91" s="21"/>
      <c r="M91" s="20"/>
      <c r="N91" s="21"/>
      <c r="O91" s="20"/>
      <c r="P91" s="21"/>
      <c r="Q91" s="22"/>
      <c r="R91" s="23"/>
      <c r="S91" s="24"/>
      <c r="T91" s="25"/>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6:R1048576">
    <cfRule type="expression" dxfId="727" priority="45">
      <formula>IF(ROW(Q1)&gt;6,Q1&gt;400)</formula>
    </cfRule>
    <cfRule type="expression" dxfId="726" priority="46">
      <formula>IF(ROW(Q1)&gt;6,Q1&gt;200)</formula>
    </cfRule>
    <cfRule type="expression" dxfId="725" priority="47">
      <formula>IF(ROW(Q1)&gt;6,Q1&gt;70)</formula>
    </cfRule>
    <cfRule type="expression" dxfId="724" priority="48">
      <formula>IF(ROW(Q1)&gt;6,Q1&gt;20)</formula>
    </cfRule>
  </conditionalFormatting>
  <conditionalFormatting sqref="Q8:R8">
    <cfRule type="expression" dxfId="723" priority="17">
      <formula>IF(ROW(Q8)&gt;6,Q8&gt;400)</formula>
    </cfRule>
    <cfRule type="expression" dxfId="722" priority="18">
      <formula>IF(ROW(Q8)&gt;6,Q8&gt;200)</formula>
    </cfRule>
    <cfRule type="expression" dxfId="721" priority="19">
      <formula>IF(ROW(Q8)&gt;6,Q8&gt;70)</formula>
    </cfRule>
    <cfRule type="expression" dxfId="720" priority="20">
      <formula>IF(ROW(Q8)&gt;6,Q8&gt;20)</formula>
    </cfRule>
  </conditionalFormatting>
  <conditionalFormatting sqref="Q11:R11">
    <cfRule type="expression" dxfId="719" priority="13">
      <formula>IF(ROW(Q11)&gt;6,Q11&gt;400)</formula>
    </cfRule>
    <cfRule type="expression" dxfId="718" priority="14">
      <formula>IF(ROW(Q11)&gt;6,Q11&gt;200)</formula>
    </cfRule>
    <cfRule type="expression" dxfId="717" priority="15">
      <formula>IF(ROW(Q11)&gt;6,Q11&gt;70)</formula>
    </cfRule>
    <cfRule type="expression" dxfId="716" priority="16">
      <formula>IF(ROW(Q11)&gt;6,Q11&gt;20)</formula>
    </cfRule>
  </conditionalFormatting>
  <conditionalFormatting sqref="Q12:R12">
    <cfRule type="expression" dxfId="715" priority="9">
      <formula>IF(ROW(Q12)&gt;6,Q12&gt;400)</formula>
    </cfRule>
    <cfRule type="expression" dxfId="714" priority="10">
      <formula>IF(ROW(Q12)&gt;6,Q12&gt;200)</formula>
    </cfRule>
    <cfRule type="expression" dxfId="713" priority="11">
      <formula>IF(ROW(Q12)&gt;6,Q12&gt;70)</formula>
    </cfRule>
    <cfRule type="expression" dxfId="712" priority="12">
      <formula>IF(ROW(Q12)&gt;6,Q12&gt;20)</formula>
    </cfRule>
  </conditionalFormatting>
  <conditionalFormatting sqref="Q14:R14">
    <cfRule type="expression" dxfId="711" priority="5">
      <formula>IF(ROW(Q14)&gt;6,Q14&gt;400)</formula>
    </cfRule>
    <cfRule type="expression" dxfId="710" priority="6">
      <formula>IF(ROW(Q14)&gt;6,Q14&gt;200)</formula>
    </cfRule>
    <cfRule type="expression" dxfId="709" priority="7">
      <formula>IF(ROW(Q14)&gt;6,Q14&gt;70)</formula>
    </cfRule>
    <cfRule type="expression" dxfId="708" priority="8">
      <formula>IF(ROW(Q14)&gt;6,Q14&gt;20)</formula>
    </cfRule>
  </conditionalFormatting>
  <conditionalFormatting sqref="Q15:R15">
    <cfRule type="expression" dxfId="707" priority="1">
      <formula>IF(ROW(Q15)&gt;6,Q15&gt;400)</formula>
    </cfRule>
    <cfRule type="expression" dxfId="706" priority="2">
      <formula>IF(ROW(Q15)&gt;6,Q15&gt;200)</formula>
    </cfRule>
    <cfRule type="expression" dxfId="705" priority="3">
      <formula>IF(ROW(Q15)&gt;6,Q15&gt;70)</formula>
    </cfRule>
    <cfRule type="expression" dxfId="704" priority="4">
      <formula>IF(ROW(Q15)&gt;6,Q15&gt;20)</formula>
    </cfRule>
  </conditionalFormatting>
  <conditionalFormatting sqref="Q7:R7 Q9:R10 Q13:R13 Q16:R25">
    <cfRule type="expression" dxfId="703" priority="21">
      <formula>IF(ROW(Q7)&gt;6,Q7&gt;400)</formula>
    </cfRule>
    <cfRule type="expression" dxfId="702" priority="22">
      <formula>IF(ROW(Q7)&gt;6,Q7&gt;200)</formula>
    </cfRule>
    <cfRule type="expression" dxfId="701" priority="23">
      <formula>IF(ROW(Q7)&gt;6,Q7&gt;70)</formula>
    </cfRule>
    <cfRule type="expression" dxfId="700" priority="24">
      <formula>IF(ROW(Q7)&gt;6,Q7&gt;20)</formula>
    </cfRule>
  </conditionalFormatting>
  <dataValidations count="4">
    <dataValidation type="list" allowBlank="1" showInputMessage="1" showErrorMessage="1" sqref="K7:L1048576">
      <formula1>Вр</formula1>
    </dataValidation>
    <dataValidation type="list" allowBlank="1" showInputMessage="1" showErrorMessage="1" sqref="M7:N1048576">
      <formula1>Пд</formula1>
    </dataValidation>
    <dataValidation type="list" allowBlank="1" showInputMessage="1" showErrorMessage="1" sqref="O7:P1048576">
      <formula1>Пс</formula1>
    </dataValidation>
    <dataValidation type="list" allowBlank="1" showInputMessage="1" showErrorMessage="1" sqref="F7:F1048576">
      <formula1>Код</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3"/>
  <sheetViews>
    <sheetView view="pageBreakPreview" topLeftCell="A25" zoomScale="60" zoomScaleNormal="80" workbookViewId="0">
      <selection activeCell="B27" sqref="B27"/>
    </sheetView>
  </sheetViews>
  <sheetFormatPr defaultColWidth="9.140625" defaultRowHeight="21" x14ac:dyDescent="0.25"/>
  <cols>
    <col min="1" max="1" width="7.42578125" style="16" customWidth="1"/>
    <col min="2" max="2" width="146.42578125" style="18" customWidth="1"/>
    <col min="3" max="3" width="77.5703125" style="18" hidden="1" customWidth="1"/>
    <col min="4" max="4" width="12.7109375" style="18" hidden="1" customWidth="1"/>
    <col min="5" max="5" width="20.85546875" style="19" customWidth="1"/>
    <col min="6" max="6" width="11.5703125" style="19" customWidth="1"/>
    <col min="7" max="7" width="39.85546875" style="19" customWidth="1"/>
    <col min="8" max="8" width="33.28515625" style="19" customWidth="1"/>
    <col min="9" max="9" width="32.140625" style="19" customWidth="1"/>
    <col min="10" max="10" width="31"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1</v>
      </c>
      <c r="B7" s="65" t="s">
        <v>1825</v>
      </c>
      <c r="C7" s="66" t="s">
        <v>1826</v>
      </c>
      <c r="D7"/>
      <c r="E7" s="67" t="s">
        <v>515</v>
      </c>
      <c r="F7" s="67" t="s">
        <v>516</v>
      </c>
      <c r="G7" s="67" t="s">
        <v>792</v>
      </c>
      <c r="H7" s="67" t="s">
        <v>517</v>
      </c>
      <c r="I7" s="67" t="s">
        <v>595</v>
      </c>
      <c r="J7" s="67" t="s">
        <v>243</v>
      </c>
      <c r="K7" s="68">
        <v>0.5</v>
      </c>
      <c r="L7" s="69">
        <v>0.5</v>
      </c>
      <c r="M7" s="68">
        <v>6</v>
      </c>
      <c r="N7" s="69">
        <v>6</v>
      </c>
      <c r="O7" s="68">
        <v>3</v>
      </c>
      <c r="P7" s="69">
        <v>3</v>
      </c>
      <c r="Q7" s="70">
        <v>9</v>
      </c>
      <c r="R7" s="71">
        <v>9</v>
      </c>
    </row>
    <row r="8" spans="1:20" ht="210" customHeight="1" x14ac:dyDescent="0.25">
      <c r="A8" s="64">
        <v>2</v>
      </c>
      <c r="B8" s="65" t="s">
        <v>1825</v>
      </c>
      <c r="C8" s="66" t="s">
        <v>1826</v>
      </c>
      <c r="D8"/>
      <c r="E8" s="67" t="s">
        <v>273</v>
      </c>
      <c r="F8" s="67" t="s">
        <v>274</v>
      </c>
      <c r="G8" s="67" t="s">
        <v>793</v>
      </c>
      <c r="H8" s="67" t="s">
        <v>275</v>
      </c>
      <c r="I8" s="67" t="s">
        <v>595</v>
      </c>
      <c r="J8" s="67" t="s">
        <v>243</v>
      </c>
      <c r="K8" s="68">
        <v>0.5</v>
      </c>
      <c r="L8" s="69">
        <v>0.5</v>
      </c>
      <c r="M8" s="68">
        <v>6</v>
      </c>
      <c r="N8" s="69">
        <v>6</v>
      </c>
      <c r="O8" s="68">
        <v>3</v>
      </c>
      <c r="P8" s="69">
        <v>3</v>
      </c>
      <c r="Q8" s="70">
        <v>9</v>
      </c>
      <c r="R8" s="71">
        <v>9</v>
      </c>
    </row>
    <row r="9" spans="1:20" ht="210" customHeight="1" x14ac:dyDescent="0.25">
      <c r="A9" s="64">
        <v>3</v>
      </c>
      <c r="B9" s="65" t="s">
        <v>1825</v>
      </c>
      <c r="C9" s="66" t="s">
        <v>1826</v>
      </c>
      <c r="D9" s="72"/>
      <c r="E9" s="67" t="s">
        <v>19</v>
      </c>
      <c r="F9" s="67" t="s">
        <v>20</v>
      </c>
      <c r="G9" s="67" t="s">
        <v>594</v>
      </c>
      <c r="H9" s="67" t="s">
        <v>21</v>
      </c>
      <c r="I9" s="67" t="s">
        <v>595</v>
      </c>
      <c r="J9" s="67" t="s">
        <v>397</v>
      </c>
      <c r="K9" s="68">
        <v>1</v>
      </c>
      <c r="L9" s="69">
        <v>1</v>
      </c>
      <c r="M9" s="68">
        <v>6</v>
      </c>
      <c r="N9" s="69">
        <v>6</v>
      </c>
      <c r="O9" s="68">
        <v>3</v>
      </c>
      <c r="P9" s="69">
        <v>3</v>
      </c>
      <c r="Q9" s="70">
        <v>18</v>
      </c>
      <c r="R9" s="71">
        <v>18</v>
      </c>
    </row>
    <row r="10" spans="1:20" ht="210" customHeight="1" x14ac:dyDescent="0.25">
      <c r="A10" s="64">
        <v>4</v>
      </c>
      <c r="B10" s="65" t="s">
        <v>1825</v>
      </c>
      <c r="C10" s="66" t="s">
        <v>1826</v>
      </c>
      <c r="D10" s="72"/>
      <c r="E10" s="67" t="s">
        <v>1827</v>
      </c>
      <c r="F10" s="67" t="s">
        <v>32</v>
      </c>
      <c r="G10" s="67" t="s">
        <v>647</v>
      </c>
      <c r="H10" s="67" t="s">
        <v>33</v>
      </c>
      <c r="I10" s="67" t="s">
        <v>599</v>
      </c>
      <c r="J10" s="67" t="s">
        <v>1828</v>
      </c>
      <c r="K10" s="68">
        <v>3</v>
      </c>
      <c r="L10" s="69">
        <v>1</v>
      </c>
      <c r="M10" s="68">
        <v>6</v>
      </c>
      <c r="N10" s="69">
        <v>6</v>
      </c>
      <c r="O10" s="68">
        <v>3</v>
      </c>
      <c r="P10" s="69">
        <v>3</v>
      </c>
      <c r="Q10" s="70">
        <v>54</v>
      </c>
      <c r="R10" s="71">
        <v>18</v>
      </c>
    </row>
    <row r="11" spans="1:20" ht="210" customHeight="1" x14ac:dyDescent="0.25">
      <c r="A11" s="64">
        <v>5</v>
      </c>
      <c r="B11" s="65" t="s">
        <v>1825</v>
      </c>
      <c r="C11" s="66" t="s">
        <v>1826</v>
      </c>
      <c r="D11" s="72"/>
      <c r="E11" s="67" t="s">
        <v>133</v>
      </c>
      <c r="F11" s="67" t="s">
        <v>134</v>
      </c>
      <c r="G11" s="67" t="s">
        <v>652</v>
      </c>
      <c r="H11" s="67" t="s">
        <v>135</v>
      </c>
      <c r="I11" s="67" t="s">
        <v>599</v>
      </c>
      <c r="J11" s="67" t="s">
        <v>130</v>
      </c>
      <c r="K11" s="68">
        <v>0.5</v>
      </c>
      <c r="L11" s="69">
        <v>0.2</v>
      </c>
      <c r="M11" s="68">
        <v>3</v>
      </c>
      <c r="N11" s="69">
        <v>3</v>
      </c>
      <c r="O11" s="68">
        <v>15</v>
      </c>
      <c r="P11" s="69">
        <v>15</v>
      </c>
      <c r="Q11" s="70">
        <v>22.5</v>
      </c>
      <c r="R11" s="71">
        <v>9.0000000000000018</v>
      </c>
    </row>
    <row r="12" spans="1:20" ht="210" customHeight="1" x14ac:dyDescent="0.25">
      <c r="A12" s="64">
        <v>6</v>
      </c>
      <c r="B12" s="65" t="s">
        <v>1825</v>
      </c>
      <c r="C12" s="66" t="s">
        <v>1826</v>
      </c>
      <c r="D12" s="72"/>
      <c r="E12" s="67" t="s">
        <v>171</v>
      </c>
      <c r="F12" s="67" t="s">
        <v>172</v>
      </c>
      <c r="G12" s="67" t="s">
        <v>653</v>
      </c>
      <c r="H12" s="67" t="s">
        <v>173</v>
      </c>
      <c r="I12" s="67" t="s">
        <v>599</v>
      </c>
      <c r="J12" s="67" t="s">
        <v>654</v>
      </c>
      <c r="K12" s="68">
        <v>3</v>
      </c>
      <c r="L12" s="69">
        <v>0.5</v>
      </c>
      <c r="M12" s="68">
        <v>3</v>
      </c>
      <c r="N12" s="69">
        <v>3</v>
      </c>
      <c r="O12" s="68">
        <v>3</v>
      </c>
      <c r="P12" s="69">
        <v>3</v>
      </c>
      <c r="Q12" s="70">
        <v>27</v>
      </c>
      <c r="R12" s="71">
        <v>4.5</v>
      </c>
    </row>
    <row r="13" spans="1:20" ht="210" customHeight="1" x14ac:dyDescent="0.25">
      <c r="A13" s="64">
        <v>7</v>
      </c>
      <c r="B13" s="65" t="s">
        <v>1825</v>
      </c>
      <c r="C13" s="66" t="s">
        <v>1826</v>
      </c>
      <c r="D13" s="72"/>
      <c r="E13" s="67" t="s">
        <v>1829</v>
      </c>
      <c r="F13" s="67" t="s">
        <v>178</v>
      </c>
      <c r="G13" s="67" t="s">
        <v>656</v>
      </c>
      <c r="H13" s="67" t="s">
        <v>179</v>
      </c>
      <c r="I13" s="67" t="s">
        <v>599</v>
      </c>
      <c r="J13" s="67" t="s">
        <v>1830</v>
      </c>
      <c r="K13" s="68">
        <v>3</v>
      </c>
      <c r="L13" s="69">
        <v>1</v>
      </c>
      <c r="M13" s="68">
        <v>3</v>
      </c>
      <c r="N13" s="69">
        <v>3</v>
      </c>
      <c r="O13" s="68">
        <v>3</v>
      </c>
      <c r="P13" s="69">
        <v>3</v>
      </c>
      <c r="Q13" s="70">
        <v>27</v>
      </c>
      <c r="R13" s="71">
        <v>9</v>
      </c>
    </row>
    <row r="14" spans="1:20" ht="210" customHeight="1" x14ac:dyDescent="0.25">
      <c r="A14" s="64">
        <v>8</v>
      </c>
      <c r="B14" s="65" t="s">
        <v>1825</v>
      </c>
      <c r="C14" s="66" t="s">
        <v>1826</v>
      </c>
      <c r="D14" s="72"/>
      <c r="E14" s="67" t="s">
        <v>240</v>
      </c>
      <c r="F14" s="67" t="s">
        <v>241</v>
      </c>
      <c r="G14" s="67" t="s">
        <v>990</v>
      </c>
      <c r="H14" s="67" t="s">
        <v>242</v>
      </c>
      <c r="I14" s="67" t="s">
        <v>595</v>
      </c>
      <c r="J14" s="67" t="s">
        <v>243</v>
      </c>
      <c r="K14" s="68">
        <v>0.5</v>
      </c>
      <c r="L14" s="69">
        <v>0.5</v>
      </c>
      <c r="M14" s="68">
        <v>6</v>
      </c>
      <c r="N14" s="69">
        <v>6</v>
      </c>
      <c r="O14" s="68">
        <v>3</v>
      </c>
      <c r="P14" s="69">
        <v>3</v>
      </c>
      <c r="Q14" s="70">
        <v>9</v>
      </c>
      <c r="R14" s="71">
        <v>9</v>
      </c>
    </row>
    <row r="15" spans="1:20" ht="210" customHeight="1" x14ac:dyDescent="0.25">
      <c r="A15" s="64">
        <v>9</v>
      </c>
      <c r="B15" s="65" t="s">
        <v>1825</v>
      </c>
      <c r="C15" s="66" t="s">
        <v>1826</v>
      </c>
      <c r="D15" s="72"/>
      <c r="E15" s="67" t="s">
        <v>532</v>
      </c>
      <c r="F15" s="67" t="s">
        <v>533</v>
      </c>
      <c r="G15" s="67" t="s">
        <v>657</v>
      </c>
      <c r="H15" s="67" t="s">
        <v>534</v>
      </c>
      <c r="I15" s="67" t="s">
        <v>658</v>
      </c>
      <c r="J15" s="67" t="s">
        <v>535</v>
      </c>
      <c r="K15" s="68">
        <v>3</v>
      </c>
      <c r="L15" s="69">
        <v>0.5</v>
      </c>
      <c r="M15" s="68">
        <v>6</v>
      </c>
      <c r="N15" s="69">
        <v>6</v>
      </c>
      <c r="O15" s="68">
        <v>7</v>
      </c>
      <c r="P15" s="69">
        <v>7</v>
      </c>
      <c r="Q15" s="70">
        <v>126</v>
      </c>
      <c r="R15" s="71">
        <v>21</v>
      </c>
    </row>
    <row r="16" spans="1:20" ht="210" customHeight="1" x14ac:dyDescent="0.25">
      <c r="A16" s="64">
        <v>10</v>
      </c>
      <c r="B16" s="65" t="s">
        <v>1825</v>
      </c>
      <c r="C16" s="66" t="s">
        <v>1826</v>
      </c>
      <c r="D16" s="72"/>
      <c r="E16" s="67" t="s">
        <v>309</v>
      </c>
      <c r="F16" s="67" t="s">
        <v>310</v>
      </c>
      <c r="G16" s="67" t="s">
        <v>659</v>
      </c>
      <c r="H16" s="67" t="s">
        <v>311</v>
      </c>
      <c r="I16" s="67" t="s">
        <v>599</v>
      </c>
      <c r="J16" s="67" t="s">
        <v>312</v>
      </c>
      <c r="K16" s="68">
        <v>1</v>
      </c>
      <c r="L16" s="69">
        <v>0.5</v>
      </c>
      <c r="M16" s="68">
        <v>6</v>
      </c>
      <c r="N16" s="69">
        <v>6</v>
      </c>
      <c r="O16" s="68">
        <v>7</v>
      </c>
      <c r="P16" s="69">
        <v>7</v>
      </c>
      <c r="Q16" s="70">
        <v>42</v>
      </c>
      <c r="R16" s="71">
        <v>21</v>
      </c>
    </row>
    <row r="17" spans="1:18" ht="210" customHeight="1" x14ac:dyDescent="0.25">
      <c r="A17" s="64">
        <v>11</v>
      </c>
      <c r="B17" s="65" t="s">
        <v>1825</v>
      </c>
      <c r="C17" s="66" t="s">
        <v>1826</v>
      </c>
      <c r="D17" s="72"/>
      <c r="E17" s="67" t="s">
        <v>1831</v>
      </c>
      <c r="F17" s="67" t="s">
        <v>334</v>
      </c>
      <c r="G17" s="67" t="s">
        <v>660</v>
      </c>
      <c r="H17" s="67" t="s">
        <v>335</v>
      </c>
      <c r="I17" s="67" t="s">
        <v>661</v>
      </c>
      <c r="J17" s="67" t="s">
        <v>1832</v>
      </c>
      <c r="K17" s="68">
        <v>3</v>
      </c>
      <c r="L17" s="69">
        <v>0.5</v>
      </c>
      <c r="M17" s="68">
        <v>6</v>
      </c>
      <c r="N17" s="69">
        <v>6</v>
      </c>
      <c r="O17" s="68">
        <v>15</v>
      </c>
      <c r="P17" s="69">
        <v>15</v>
      </c>
      <c r="Q17" s="70">
        <v>270</v>
      </c>
      <c r="R17" s="71">
        <v>45</v>
      </c>
    </row>
    <row r="18" spans="1:18" ht="210" customHeight="1" x14ac:dyDescent="0.25">
      <c r="A18" s="64">
        <v>12</v>
      </c>
      <c r="B18" s="65" t="s">
        <v>1825</v>
      </c>
      <c r="C18" s="66" t="s">
        <v>1826</v>
      </c>
      <c r="D18" s="72"/>
      <c r="E18" s="67" t="s">
        <v>1482</v>
      </c>
      <c r="F18" s="67" t="s">
        <v>663</v>
      </c>
      <c r="G18" s="67" t="s">
        <v>664</v>
      </c>
      <c r="H18" s="67" t="s">
        <v>665</v>
      </c>
      <c r="I18" s="67" t="s">
        <v>599</v>
      </c>
      <c r="J18" s="67" t="s">
        <v>1833</v>
      </c>
      <c r="K18" s="68">
        <v>0.5</v>
      </c>
      <c r="L18" s="69">
        <v>0.2</v>
      </c>
      <c r="M18" s="68">
        <v>6</v>
      </c>
      <c r="N18" s="69">
        <v>6</v>
      </c>
      <c r="O18" s="68">
        <v>7</v>
      </c>
      <c r="P18" s="69">
        <v>7</v>
      </c>
      <c r="Q18" s="70">
        <v>21</v>
      </c>
      <c r="R18" s="71">
        <v>8.4000000000000021</v>
      </c>
    </row>
    <row r="19" spans="1:18" ht="210" customHeight="1" x14ac:dyDescent="0.25">
      <c r="A19" s="64">
        <v>13</v>
      </c>
      <c r="B19" s="65" t="s">
        <v>1825</v>
      </c>
      <c r="C19" s="66" t="s">
        <v>1826</v>
      </c>
      <c r="D19" s="72"/>
      <c r="E19" s="67" t="s">
        <v>346</v>
      </c>
      <c r="F19" s="67" t="s">
        <v>347</v>
      </c>
      <c r="G19" s="67" t="s">
        <v>667</v>
      </c>
      <c r="H19" s="67" t="s">
        <v>348</v>
      </c>
      <c r="I19" s="67" t="s">
        <v>658</v>
      </c>
      <c r="J19" s="67" t="s">
        <v>349</v>
      </c>
      <c r="K19" s="68">
        <v>0.5</v>
      </c>
      <c r="L19" s="69">
        <v>0.1</v>
      </c>
      <c r="M19" s="68">
        <v>6</v>
      </c>
      <c r="N19" s="69">
        <v>6</v>
      </c>
      <c r="O19" s="68">
        <v>40</v>
      </c>
      <c r="P19" s="69">
        <v>40</v>
      </c>
      <c r="Q19" s="70">
        <v>120</v>
      </c>
      <c r="R19" s="71">
        <v>24.000000000000004</v>
      </c>
    </row>
    <row r="20" spans="1:18" ht="210" customHeight="1" x14ac:dyDescent="0.25">
      <c r="A20" s="64">
        <v>14</v>
      </c>
      <c r="B20" s="65" t="s">
        <v>1825</v>
      </c>
      <c r="C20" s="66" t="s">
        <v>1826</v>
      </c>
      <c r="D20" s="72"/>
      <c r="E20" s="67" t="s">
        <v>352</v>
      </c>
      <c r="F20" s="67" t="s">
        <v>353</v>
      </c>
      <c r="G20" s="67" t="s">
        <v>668</v>
      </c>
      <c r="H20" s="67" t="s">
        <v>354</v>
      </c>
      <c r="I20" s="67" t="s">
        <v>658</v>
      </c>
      <c r="J20" s="67" t="s">
        <v>355</v>
      </c>
      <c r="K20" s="68">
        <v>1</v>
      </c>
      <c r="L20" s="69">
        <v>0.2</v>
      </c>
      <c r="M20" s="68">
        <v>6</v>
      </c>
      <c r="N20" s="69">
        <v>6</v>
      </c>
      <c r="O20" s="68">
        <v>15</v>
      </c>
      <c r="P20" s="69">
        <v>15</v>
      </c>
      <c r="Q20" s="70">
        <v>90</v>
      </c>
      <c r="R20" s="71">
        <v>18.000000000000004</v>
      </c>
    </row>
    <row r="21" spans="1:18" ht="210" customHeight="1" x14ac:dyDescent="0.25">
      <c r="A21" s="64">
        <v>15</v>
      </c>
      <c r="B21" s="65" t="s">
        <v>1825</v>
      </c>
      <c r="C21" s="66" t="s">
        <v>1826</v>
      </c>
      <c r="D21" s="72"/>
      <c r="E21" s="67" t="s">
        <v>352</v>
      </c>
      <c r="F21" s="67" t="s">
        <v>358</v>
      </c>
      <c r="G21" s="67" t="s">
        <v>669</v>
      </c>
      <c r="H21" s="67" t="s">
        <v>359</v>
      </c>
      <c r="I21" s="67" t="s">
        <v>599</v>
      </c>
      <c r="J21" s="67" t="s">
        <v>360</v>
      </c>
      <c r="K21" s="68">
        <v>0.5</v>
      </c>
      <c r="L21" s="69">
        <v>0.2</v>
      </c>
      <c r="M21" s="68">
        <v>6</v>
      </c>
      <c r="N21" s="69">
        <v>6</v>
      </c>
      <c r="O21" s="68">
        <v>15</v>
      </c>
      <c r="P21" s="69">
        <v>15</v>
      </c>
      <c r="Q21" s="70">
        <v>45</v>
      </c>
      <c r="R21" s="71">
        <v>18.000000000000004</v>
      </c>
    </row>
    <row r="22" spans="1:18" ht="210" customHeight="1" x14ac:dyDescent="0.25">
      <c r="A22" s="64">
        <v>16</v>
      </c>
      <c r="B22" s="65" t="s">
        <v>1825</v>
      </c>
      <c r="C22" s="66" t="s">
        <v>1826</v>
      </c>
      <c r="D22" s="72"/>
      <c r="E22" s="67" t="s">
        <v>352</v>
      </c>
      <c r="F22" s="67" t="s">
        <v>569</v>
      </c>
      <c r="G22" s="67" t="s">
        <v>670</v>
      </c>
      <c r="H22" s="67" t="s">
        <v>570</v>
      </c>
      <c r="I22" s="67" t="s">
        <v>658</v>
      </c>
      <c r="J22" s="67" t="s">
        <v>355</v>
      </c>
      <c r="K22" s="68">
        <v>1</v>
      </c>
      <c r="L22" s="69">
        <v>0.2</v>
      </c>
      <c r="M22" s="68">
        <v>6</v>
      </c>
      <c r="N22" s="69">
        <v>6</v>
      </c>
      <c r="O22" s="68">
        <v>15</v>
      </c>
      <c r="P22" s="69">
        <v>15</v>
      </c>
      <c r="Q22" s="70">
        <v>90</v>
      </c>
      <c r="R22" s="71">
        <v>18.000000000000004</v>
      </c>
    </row>
    <row r="23" spans="1:18" ht="210" customHeight="1" x14ac:dyDescent="0.25">
      <c r="A23" s="64">
        <v>17</v>
      </c>
      <c r="B23" s="65" t="s">
        <v>1825</v>
      </c>
      <c r="C23" s="66" t="s">
        <v>1826</v>
      </c>
      <c r="D23" s="72"/>
      <c r="E23" s="67" t="s">
        <v>363</v>
      </c>
      <c r="F23" s="67" t="s">
        <v>364</v>
      </c>
      <c r="G23" s="67" t="s">
        <v>671</v>
      </c>
      <c r="H23" s="67" t="s">
        <v>365</v>
      </c>
      <c r="I23" s="67" t="s">
        <v>599</v>
      </c>
      <c r="J23" s="67" t="s">
        <v>366</v>
      </c>
      <c r="K23" s="68">
        <v>0.5</v>
      </c>
      <c r="L23" s="69">
        <v>0.2</v>
      </c>
      <c r="M23" s="68">
        <v>6</v>
      </c>
      <c r="N23" s="69">
        <v>6</v>
      </c>
      <c r="O23" s="68">
        <v>15</v>
      </c>
      <c r="P23" s="69">
        <v>15</v>
      </c>
      <c r="Q23" s="70">
        <v>45</v>
      </c>
      <c r="R23" s="71">
        <v>18.000000000000004</v>
      </c>
    </row>
    <row r="24" spans="1:18" ht="210" customHeight="1" x14ac:dyDescent="0.25">
      <c r="A24" s="64">
        <v>18</v>
      </c>
      <c r="B24" s="65" t="s">
        <v>1825</v>
      </c>
      <c r="C24" s="66" t="s">
        <v>1826</v>
      </c>
      <c r="D24" s="72"/>
      <c r="E24" s="67" t="s">
        <v>367</v>
      </c>
      <c r="F24" s="67" t="s">
        <v>368</v>
      </c>
      <c r="G24" s="67" t="s">
        <v>672</v>
      </c>
      <c r="H24" s="67" t="s">
        <v>369</v>
      </c>
      <c r="I24" s="67" t="s">
        <v>658</v>
      </c>
      <c r="J24" s="67" t="s">
        <v>370</v>
      </c>
      <c r="K24" s="68">
        <v>1</v>
      </c>
      <c r="L24" s="69">
        <v>0.2</v>
      </c>
      <c r="M24" s="68">
        <v>6</v>
      </c>
      <c r="N24" s="69">
        <v>6</v>
      </c>
      <c r="O24" s="68">
        <v>15</v>
      </c>
      <c r="P24" s="69">
        <v>15</v>
      </c>
      <c r="Q24" s="70">
        <v>90</v>
      </c>
      <c r="R24" s="71">
        <v>18.000000000000004</v>
      </c>
    </row>
    <row r="25" spans="1:18" ht="210" customHeight="1" x14ac:dyDescent="0.25">
      <c r="A25" s="64">
        <v>19</v>
      </c>
      <c r="B25" s="65" t="s">
        <v>1825</v>
      </c>
      <c r="C25" s="66" t="s">
        <v>1826</v>
      </c>
      <c r="D25" s="72"/>
      <c r="E25" s="67" t="s">
        <v>352</v>
      </c>
      <c r="F25" s="67" t="s">
        <v>575</v>
      </c>
      <c r="G25" s="67" t="s">
        <v>673</v>
      </c>
      <c r="H25" s="67" t="s">
        <v>576</v>
      </c>
      <c r="I25" s="67" t="s">
        <v>658</v>
      </c>
      <c r="J25" s="67" t="s">
        <v>355</v>
      </c>
      <c r="K25" s="68">
        <v>1</v>
      </c>
      <c r="L25" s="69">
        <v>0.2</v>
      </c>
      <c r="M25" s="68">
        <v>6</v>
      </c>
      <c r="N25" s="69">
        <v>6</v>
      </c>
      <c r="O25" s="68">
        <v>15</v>
      </c>
      <c r="P25" s="69">
        <v>15</v>
      </c>
      <c r="Q25" s="70">
        <v>90</v>
      </c>
      <c r="R25" s="71">
        <v>18.000000000000004</v>
      </c>
    </row>
    <row r="26" spans="1:18" ht="210" customHeight="1" x14ac:dyDescent="0.25">
      <c r="A26" s="64">
        <v>20</v>
      </c>
      <c r="B26" s="65" t="s">
        <v>1825</v>
      </c>
      <c r="C26" s="66" t="s">
        <v>1826</v>
      </c>
      <c r="D26" s="72"/>
      <c r="E26" s="67" t="s">
        <v>352</v>
      </c>
      <c r="F26" s="67" t="s">
        <v>371</v>
      </c>
      <c r="G26" s="67" t="s">
        <v>674</v>
      </c>
      <c r="H26" s="67" t="s">
        <v>372</v>
      </c>
      <c r="I26" s="67" t="s">
        <v>599</v>
      </c>
      <c r="J26" s="67" t="s">
        <v>366</v>
      </c>
      <c r="K26" s="68">
        <v>0.5</v>
      </c>
      <c r="L26" s="69">
        <v>0.2</v>
      </c>
      <c r="M26" s="68">
        <v>6</v>
      </c>
      <c r="N26" s="69">
        <v>6</v>
      </c>
      <c r="O26" s="68">
        <v>15</v>
      </c>
      <c r="P26" s="69">
        <v>15</v>
      </c>
      <c r="Q26" s="70">
        <v>45</v>
      </c>
      <c r="R26" s="71">
        <v>18.000000000000004</v>
      </c>
    </row>
    <row r="27" spans="1:18" ht="210" customHeight="1" x14ac:dyDescent="0.25">
      <c r="A27" s="64">
        <v>21</v>
      </c>
      <c r="B27" s="65" t="s">
        <v>1825</v>
      </c>
      <c r="C27" s="66" t="s">
        <v>1826</v>
      </c>
      <c r="D27" s="72"/>
      <c r="E27" s="67" t="s">
        <v>582</v>
      </c>
      <c r="F27" s="67" t="s">
        <v>583</v>
      </c>
      <c r="G27" s="67" t="s">
        <v>675</v>
      </c>
      <c r="H27" s="67" t="s">
        <v>584</v>
      </c>
      <c r="I27" s="67" t="s">
        <v>595</v>
      </c>
      <c r="J27" s="67" t="s">
        <v>184</v>
      </c>
      <c r="K27" s="68">
        <v>0.2</v>
      </c>
      <c r="L27" s="69">
        <v>0.2</v>
      </c>
      <c r="M27" s="68">
        <v>6</v>
      </c>
      <c r="N27" s="69">
        <v>6</v>
      </c>
      <c r="O27" s="68">
        <v>7</v>
      </c>
      <c r="P27" s="69">
        <v>7</v>
      </c>
      <c r="Q27" s="70">
        <v>8.4000000000000021</v>
      </c>
      <c r="R27" s="71">
        <v>8.4000000000000021</v>
      </c>
    </row>
    <row r="28" spans="1:18" ht="210" customHeight="1" x14ac:dyDescent="0.25">
      <c r="A28" s="73">
        <v>22</v>
      </c>
      <c r="B28" s="74" t="s">
        <v>1825</v>
      </c>
      <c r="C28" s="75" t="s">
        <v>1826</v>
      </c>
      <c r="D28" s="76"/>
      <c r="E28" s="77" t="s">
        <v>585</v>
      </c>
      <c r="F28" s="77" t="s">
        <v>586</v>
      </c>
      <c r="G28" s="77" t="s">
        <v>676</v>
      </c>
      <c r="H28" s="77" t="s">
        <v>587</v>
      </c>
      <c r="I28" s="77" t="s">
        <v>595</v>
      </c>
      <c r="J28" s="77" t="s">
        <v>184</v>
      </c>
      <c r="K28" s="78">
        <v>0.1</v>
      </c>
      <c r="L28" s="78">
        <v>0.1</v>
      </c>
      <c r="M28" s="78">
        <v>6</v>
      </c>
      <c r="N28" s="78">
        <v>6</v>
      </c>
      <c r="O28" s="78">
        <v>15</v>
      </c>
      <c r="P28" s="78">
        <v>15</v>
      </c>
      <c r="Q28" s="78">
        <v>9.0000000000000018</v>
      </c>
      <c r="R28" s="79">
        <v>9.0000000000000018</v>
      </c>
    </row>
    <row r="29" spans="1:18" ht="210" customHeight="1" x14ac:dyDescent="0.25">
      <c r="B29" s="17"/>
    </row>
    <row r="30" spans="1:18" ht="210" customHeight="1" x14ac:dyDescent="0.25">
      <c r="B30" s="17"/>
    </row>
    <row r="31" spans="1:18" ht="210" customHeight="1" x14ac:dyDescent="0.25">
      <c r="B31" s="17"/>
    </row>
    <row r="32" spans="1:18" ht="210" customHeight="1" x14ac:dyDescent="0.25">
      <c r="B32" s="17"/>
    </row>
    <row r="33" spans="2:2" ht="210" customHeight="1" x14ac:dyDescent="0.25">
      <c r="B33" s="17"/>
    </row>
    <row r="34" spans="2:2" ht="210" customHeight="1" x14ac:dyDescent="0.25">
      <c r="B34" s="17"/>
    </row>
    <row r="35" spans="2:2" ht="210" customHeight="1" x14ac:dyDescent="0.25">
      <c r="B35" s="17"/>
    </row>
    <row r="36" spans="2:2" ht="210" customHeight="1" x14ac:dyDescent="0.25">
      <c r="B36" s="17"/>
    </row>
    <row r="37" spans="2:2" ht="210" customHeight="1" x14ac:dyDescent="0.25">
      <c r="B37" s="17"/>
    </row>
    <row r="38" spans="2:2" ht="210" customHeight="1" x14ac:dyDescent="0.25">
      <c r="B38" s="17"/>
    </row>
    <row r="39" spans="2:2" ht="210" customHeight="1" x14ac:dyDescent="0.25">
      <c r="B39" s="17"/>
    </row>
    <row r="40" spans="2:2" ht="210" customHeight="1" x14ac:dyDescent="0.25">
      <c r="B40" s="17"/>
    </row>
    <row r="41" spans="2:2" ht="210" customHeight="1" x14ac:dyDescent="0.25">
      <c r="B41" s="17"/>
    </row>
    <row r="42" spans="2:2" ht="210" customHeight="1" x14ac:dyDescent="0.25">
      <c r="B42" s="17"/>
    </row>
    <row r="43" spans="2:2" ht="210" customHeight="1" x14ac:dyDescent="0.25">
      <c r="B43" s="17"/>
    </row>
    <row r="44" spans="2:2" ht="210" customHeight="1" x14ac:dyDescent="0.25">
      <c r="B44" s="17"/>
    </row>
    <row r="45" spans="2:2" ht="210" customHeight="1" x14ac:dyDescent="0.25">
      <c r="B45" s="17"/>
    </row>
    <row r="46" spans="2:2" ht="210" customHeight="1" x14ac:dyDescent="0.25">
      <c r="B46" s="17"/>
    </row>
    <row r="47" spans="2:2" ht="210" customHeight="1" x14ac:dyDescent="0.25">
      <c r="B47" s="17"/>
    </row>
    <row r="48" spans="2:2" ht="210" customHeight="1" x14ac:dyDescent="0.25">
      <c r="B48" s="17"/>
    </row>
    <row r="49" spans="2:2" ht="210" customHeight="1" x14ac:dyDescent="0.25">
      <c r="B49" s="17"/>
    </row>
    <row r="50" spans="2:2" ht="210" customHeight="1" x14ac:dyDescent="0.25">
      <c r="B50" s="17"/>
    </row>
    <row r="51" spans="2:2" ht="210" customHeight="1" x14ac:dyDescent="0.25">
      <c r="B51" s="17"/>
    </row>
    <row r="52" spans="2:2" ht="210" customHeight="1" x14ac:dyDescent="0.25">
      <c r="B52" s="17"/>
    </row>
    <row r="53" spans="2:2" ht="210" customHeight="1" x14ac:dyDescent="0.25">
      <c r="B53" s="17"/>
    </row>
    <row r="54" spans="2:2" ht="210" customHeight="1" x14ac:dyDescent="0.25">
      <c r="B54" s="17"/>
    </row>
    <row r="55" spans="2:2" ht="210" customHeight="1" x14ac:dyDescent="0.25">
      <c r="B55" s="17"/>
    </row>
    <row r="56" spans="2:2" ht="210" customHeight="1" x14ac:dyDescent="0.25">
      <c r="B56" s="17"/>
    </row>
    <row r="57" spans="2:2" ht="210" customHeight="1" x14ac:dyDescent="0.25">
      <c r="B57" s="17"/>
    </row>
    <row r="58" spans="2:2" ht="210" customHeight="1" x14ac:dyDescent="0.25">
      <c r="B58" s="17"/>
    </row>
    <row r="59" spans="2:2" ht="210" customHeight="1" x14ac:dyDescent="0.25">
      <c r="B59" s="17"/>
    </row>
    <row r="60" spans="2:2" ht="210" customHeight="1" x14ac:dyDescent="0.25">
      <c r="B60" s="17"/>
    </row>
    <row r="61" spans="2:2" ht="210" customHeight="1" x14ac:dyDescent="0.25">
      <c r="B61" s="17"/>
    </row>
    <row r="62" spans="2:2" ht="210" customHeight="1" x14ac:dyDescent="0.25">
      <c r="B62" s="17"/>
    </row>
    <row r="63" spans="2:2" ht="210" customHeight="1" x14ac:dyDescent="0.25">
      <c r="B63" s="17"/>
    </row>
    <row r="64" spans="2:2" ht="210" customHeight="1" x14ac:dyDescent="0.25">
      <c r="B64" s="17"/>
    </row>
    <row r="65" spans="2:2" ht="210" customHeight="1" x14ac:dyDescent="0.25">
      <c r="B65" s="17"/>
    </row>
    <row r="66" spans="2:2" ht="210" customHeight="1" x14ac:dyDescent="0.25">
      <c r="B66" s="17"/>
    </row>
    <row r="67" spans="2:2" ht="210" customHeight="1" x14ac:dyDescent="0.25">
      <c r="B67" s="17"/>
    </row>
    <row r="68" spans="2:2" ht="210" customHeight="1" x14ac:dyDescent="0.25">
      <c r="B68" s="17"/>
    </row>
    <row r="69" spans="2:2" ht="210" customHeight="1" x14ac:dyDescent="0.25">
      <c r="B69" s="17"/>
    </row>
    <row r="70" spans="2:2" ht="210" customHeight="1" x14ac:dyDescent="0.25">
      <c r="B70" s="17"/>
    </row>
    <row r="71" spans="2:2" ht="210" customHeight="1" x14ac:dyDescent="0.25">
      <c r="B71" s="17"/>
    </row>
    <row r="72" spans="2:2" ht="210" customHeight="1" x14ac:dyDescent="0.25">
      <c r="B72" s="17"/>
    </row>
    <row r="73" spans="2:2" ht="210" customHeight="1" x14ac:dyDescent="0.25">
      <c r="B73" s="17"/>
    </row>
    <row r="74" spans="2:2" ht="210" customHeight="1" x14ac:dyDescent="0.25">
      <c r="B74" s="17"/>
    </row>
    <row r="75" spans="2:2" ht="210" customHeight="1" x14ac:dyDescent="0.25">
      <c r="B75" s="17"/>
    </row>
    <row r="76" spans="2:2" ht="210" customHeight="1" x14ac:dyDescent="0.25">
      <c r="B76" s="17"/>
    </row>
    <row r="77" spans="2:2" ht="210" customHeight="1" x14ac:dyDescent="0.25">
      <c r="B77" s="17"/>
    </row>
    <row r="78" spans="2:2" ht="210" customHeight="1" x14ac:dyDescent="0.25">
      <c r="B78" s="17"/>
    </row>
    <row r="79" spans="2:2" ht="210" customHeight="1" x14ac:dyDescent="0.25">
      <c r="B79" s="17"/>
    </row>
    <row r="80" spans="2:2" ht="210" customHeight="1" x14ac:dyDescent="0.25">
      <c r="B80" s="17"/>
    </row>
    <row r="81" spans="1:9" ht="210" customHeight="1" x14ac:dyDescent="0.25">
      <c r="B81" s="17"/>
    </row>
    <row r="82" spans="1:9" ht="210" customHeight="1" x14ac:dyDescent="0.25">
      <c r="B82" s="17"/>
    </row>
    <row r="83" spans="1:9" ht="210" customHeight="1" x14ac:dyDescent="0.25">
      <c r="B83" s="17"/>
    </row>
    <row r="84" spans="1:9" ht="210" customHeight="1" x14ac:dyDescent="0.25">
      <c r="B84" s="17"/>
    </row>
    <row r="85" spans="1:9" ht="210" customHeight="1" x14ac:dyDescent="0.25">
      <c r="B85" s="17"/>
    </row>
    <row r="86" spans="1:9" ht="210" customHeight="1" x14ac:dyDescent="0.25">
      <c r="B86" s="17"/>
    </row>
    <row r="87" spans="1:9" ht="210" customHeight="1" x14ac:dyDescent="0.25">
      <c r="A87" s="16">
        <v>86</v>
      </c>
      <c r="B87" s="17"/>
      <c r="G87" s="19" t="str">
        <f>IF(F87="","",VLOOKUP(F87,[3]списки!$U$2:$V$147,2,))</f>
        <v/>
      </c>
      <c r="I87" s="19" t="str">
        <f>IF(F87="","",VLOOKUP(Q87,[3]списки!$O$2:$P$8,2))</f>
        <v/>
      </c>
    </row>
    <row r="88" spans="1:9" x14ac:dyDescent="0.25">
      <c r="A88" s="16">
        <v>87</v>
      </c>
    </row>
    <row r="89" spans="1:9" x14ac:dyDescent="0.25">
      <c r="A89" s="16">
        <v>88</v>
      </c>
    </row>
    <row r="90" spans="1:9" x14ac:dyDescent="0.25">
      <c r="A90" s="16">
        <v>89</v>
      </c>
    </row>
    <row r="91" spans="1:9" x14ac:dyDescent="0.25">
      <c r="A91" s="16">
        <v>90</v>
      </c>
    </row>
    <row r="92" spans="1:9" x14ac:dyDescent="0.25">
      <c r="A92" s="16">
        <v>91</v>
      </c>
    </row>
    <row r="93" spans="1:9" x14ac:dyDescent="0.25">
      <c r="A93" s="16">
        <v>92</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9:R1048576">
    <cfRule type="expression" dxfId="699" priority="45">
      <formula>IF(ROW(Q1)&gt;6,Q1&gt;400)</formula>
    </cfRule>
    <cfRule type="expression" dxfId="698" priority="46">
      <formula>IF(ROW(Q1)&gt;6,Q1&gt;200)</formula>
    </cfRule>
    <cfRule type="expression" dxfId="697" priority="47">
      <formula>IF(ROW(Q1)&gt;6,Q1&gt;70)</formula>
    </cfRule>
    <cfRule type="expression" dxfId="696" priority="48">
      <formula>IF(ROW(Q1)&gt;6,Q1&gt;20)</formula>
    </cfRule>
  </conditionalFormatting>
  <conditionalFormatting sqref="Q8:R8">
    <cfRule type="expression" dxfId="695" priority="17">
      <formula>IF(ROW(Q8)&gt;6,Q8&gt;400)</formula>
    </cfRule>
    <cfRule type="expression" dxfId="694" priority="18">
      <formula>IF(ROW(Q8)&gt;6,Q8&gt;200)</formula>
    </cfRule>
    <cfRule type="expression" dxfId="693" priority="19">
      <formula>IF(ROW(Q8)&gt;6,Q8&gt;70)</formula>
    </cfRule>
    <cfRule type="expression" dxfId="692" priority="20">
      <formula>IF(ROW(Q8)&gt;6,Q8&gt;20)</formula>
    </cfRule>
  </conditionalFormatting>
  <conditionalFormatting sqref="Q11:R11">
    <cfRule type="expression" dxfId="691" priority="13">
      <formula>IF(ROW(Q11)&gt;6,Q11&gt;400)</formula>
    </cfRule>
    <cfRule type="expression" dxfId="690" priority="14">
      <formula>IF(ROW(Q11)&gt;6,Q11&gt;200)</formula>
    </cfRule>
    <cfRule type="expression" dxfId="689" priority="15">
      <formula>IF(ROW(Q11)&gt;6,Q11&gt;70)</formula>
    </cfRule>
    <cfRule type="expression" dxfId="688" priority="16">
      <formula>IF(ROW(Q11)&gt;6,Q11&gt;20)</formula>
    </cfRule>
  </conditionalFormatting>
  <conditionalFormatting sqref="Q12:R12">
    <cfRule type="expression" dxfId="687" priority="9">
      <formula>IF(ROW(Q12)&gt;6,Q12&gt;400)</formula>
    </cfRule>
    <cfRule type="expression" dxfId="686" priority="10">
      <formula>IF(ROW(Q12)&gt;6,Q12&gt;200)</formula>
    </cfRule>
    <cfRule type="expression" dxfId="685" priority="11">
      <formula>IF(ROW(Q12)&gt;6,Q12&gt;70)</formula>
    </cfRule>
    <cfRule type="expression" dxfId="684" priority="12">
      <formula>IF(ROW(Q12)&gt;6,Q12&gt;20)</formula>
    </cfRule>
  </conditionalFormatting>
  <conditionalFormatting sqref="Q14:R14">
    <cfRule type="expression" dxfId="683" priority="5">
      <formula>IF(ROW(Q14)&gt;6,Q14&gt;400)</formula>
    </cfRule>
    <cfRule type="expression" dxfId="682" priority="6">
      <formula>IF(ROW(Q14)&gt;6,Q14&gt;200)</formula>
    </cfRule>
    <cfRule type="expression" dxfId="681" priority="7">
      <formula>IF(ROW(Q14)&gt;6,Q14&gt;70)</formula>
    </cfRule>
    <cfRule type="expression" dxfId="680" priority="8">
      <formula>IF(ROW(Q14)&gt;6,Q14&gt;20)</formula>
    </cfRule>
  </conditionalFormatting>
  <conditionalFormatting sqref="Q15:R15">
    <cfRule type="expression" dxfId="679" priority="1">
      <formula>IF(ROW(Q15)&gt;6,Q15&gt;400)</formula>
    </cfRule>
    <cfRule type="expression" dxfId="678" priority="2">
      <formula>IF(ROW(Q15)&gt;6,Q15&gt;200)</formula>
    </cfRule>
    <cfRule type="expression" dxfId="677" priority="3">
      <formula>IF(ROW(Q15)&gt;6,Q15&gt;70)</formula>
    </cfRule>
    <cfRule type="expression" dxfId="676" priority="4">
      <formula>IF(ROW(Q15)&gt;6,Q15&gt;20)</formula>
    </cfRule>
  </conditionalFormatting>
  <conditionalFormatting sqref="Q7:R7 Q9:R10 Q13:R13 Q16:R28">
    <cfRule type="expression" dxfId="675" priority="21">
      <formula>IF(ROW(Q7)&gt;6,Q7&gt;400)</formula>
    </cfRule>
    <cfRule type="expression" dxfId="674" priority="22">
      <formula>IF(ROW(Q7)&gt;6,Q7&gt;200)</formula>
    </cfRule>
    <cfRule type="expression" dxfId="673" priority="23">
      <formula>IF(ROW(Q7)&gt;6,Q7&gt;70)</formula>
    </cfRule>
    <cfRule type="expression" dxfId="672" priority="24">
      <formula>IF(ROW(Q7)&gt;6,Q7&gt;20)</formula>
    </cfRule>
  </conditionalFormatting>
  <dataValidations count="5">
    <dataValidation type="list" allowBlank="1" showInputMessage="1" showErrorMessage="1" sqref="K7:L1048576">
      <formula1>Вр</formula1>
    </dataValidation>
    <dataValidation type="list" allowBlank="1" showInputMessage="1" showErrorMessage="1" sqref="M29:N1048576">
      <formula1>Пд</formula1>
    </dataValidation>
    <dataValidation type="list" allowBlank="1" showInputMessage="1" showErrorMessage="1" sqref="O7:P1048576">
      <formula1>Пс</formula1>
    </dataValidation>
    <dataValidation type="list" allowBlank="1" showInputMessage="1" showErrorMessage="1" sqref="F7:F1048576">
      <formula1>Код</formula1>
    </dataValidation>
    <dataValidation type="list" allowBlank="1" showInputMessage="1" showErrorMessage="1" sqref="M7:N28">
      <formula1>ПДО</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9"/>
  <sheetViews>
    <sheetView view="pageBreakPreview" zoomScale="60" zoomScaleNormal="80" workbookViewId="0">
      <selection activeCell="B9" sqref="B9"/>
    </sheetView>
  </sheetViews>
  <sheetFormatPr defaultColWidth="9.140625" defaultRowHeight="21" x14ac:dyDescent="0.25"/>
  <cols>
    <col min="1" max="1" width="7.42578125" style="16" customWidth="1"/>
    <col min="2" max="2" width="146.42578125" style="18" customWidth="1"/>
    <col min="3" max="3" width="77.5703125" style="18" hidden="1" customWidth="1"/>
    <col min="4" max="4" width="12.7109375" style="18" hidden="1" customWidth="1"/>
    <col min="5" max="5" width="20.85546875" style="19" customWidth="1"/>
    <col min="6" max="6" width="11.5703125" style="19" customWidth="1"/>
    <col min="7" max="7" width="39.85546875" style="19" customWidth="1"/>
    <col min="8" max="8" width="33.28515625" style="19" customWidth="1"/>
    <col min="9" max="9" width="32.140625" style="19" customWidth="1"/>
    <col min="10" max="10" width="31"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25</v>
      </c>
      <c r="B7" s="65" t="s">
        <v>1834</v>
      </c>
      <c r="C7" s="66" t="s">
        <v>1835</v>
      </c>
      <c r="D7" s="72"/>
      <c r="E7" s="67" t="s">
        <v>133</v>
      </c>
      <c r="F7" s="67" t="s">
        <v>134</v>
      </c>
      <c r="G7" s="67" t="s">
        <v>652</v>
      </c>
      <c r="H7" s="67" t="s">
        <v>135</v>
      </c>
      <c r="I7" s="67" t="s">
        <v>599</v>
      </c>
      <c r="J7" s="67" t="s">
        <v>130</v>
      </c>
      <c r="K7" s="68">
        <v>0.5</v>
      </c>
      <c r="L7" s="69">
        <v>0.2</v>
      </c>
      <c r="M7" s="68">
        <v>3</v>
      </c>
      <c r="N7" s="69">
        <v>3</v>
      </c>
      <c r="O7" s="68">
        <v>15</v>
      </c>
      <c r="P7" s="69">
        <v>15</v>
      </c>
      <c r="Q7" s="70">
        <v>22.5</v>
      </c>
      <c r="R7" s="71">
        <v>9.0000000000000018</v>
      </c>
    </row>
    <row r="8" spans="1:20" ht="210" customHeight="1" x14ac:dyDescent="0.25">
      <c r="A8" s="64">
        <v>26</v>
      </c>
      <c r="B8" s="65" t="s">
        <v>1834</v>
      </c>
      <c r="C8" s="66" t="s">
        <v>1835</v>
      </c>
      <c r="D8" s="72"/>
      <c r="E8" s="67" t="s">
        <v>171</v>
      </c>
      <c r="F8" s="67" t="s">
        <v>172</v>
      </c>
      <c r="G8" s="67" t="s">
        <v>653</v>
      </c>
      <c r="H8" s="67" t="s">
        <v>173</v>
      </c>
      <c r="I8" s="67" t="s">
        <v>599</v>
      </c>
      <c r="J8" s="67" t="s">
        <v>654</v>
      </c>
      <c r="K8" s="68">
        <v>3</v>
      </c>
      <c r="L8" s="69">
        <v>0.5</v>
      </c>
      <c r="M8" s="68">
        <v>3</v>
      </c>
      <c r="N8" s="69">
        <v>3</v>
      </c>
      <c r="O8" s="68">
        <v>3</v>
      </c>
      <c r="P8" s="69">
        <v>3</v>
      </c>
      <c r="Q8" s="70">
        <v>27</v>
      </c>
      <c r="R8" s="71">
        <v>4.5</v>
      </c>
    </row>
    <row r="9" spans="1:20" ht="210" customHeight="1" x14ac:dyDescent="0.25">
      <c r="A9" s="64">
        <v>27</v>
      </c>
      <c r="B9" s="65" t="s">
        <v>1834</v>
      </c>
      <c r="C9" s="66" t="s">
        <v>1835</v>
      </c>
      <c r="D9" s="72"/>
      <c r="E9" s="67" t="s">
        <v>1791</v>
      </c>
      <c r="F9" s="67" t="s">
        <v>178</v>
      </c>
      <c r="G9" s="67" t="s">
        <v>656</v>
      </c>
      <c r="H9" s="67" t="s">
        <v>179</v>
      </c>
      <c r="I9" s="67" t="s">
        <v>599</v>
      </c>
      <c r="J9" s="67" t="s">
        <v>1830</v>
      </c>
      <c r="K9" s="68">
        <v>3</v>
      </c>
      <c r="L9" s="69">
        <v>1</v>
      </c>
      <c r="M9" s="68">
        <v>3</v>
      </c>
      <c r="N9" s="69">
        <v>3</v>
      </c>
      <c r="O9" s="68">
        <v>3</v>
      </c>
      <c r="P9" s="69">
        <v>3</v>
      </c>
      <c r="Q9" s="70">
        <v>27</v>
      </c>
      <c r="R9" s="71">
        <v>9</v>
      </c>
    </row>
    <row r="10" spans="1:20" ht="210" customHeight="1" x14ac:dyDescent="0.25">
      <c r="A10" s="64">
        <v>28</v>
      </c>
      <c r="B10" s="65" t="s">
        <v>1834</v>
      </c>
      <c r="C10" s="66" t="s">
        <v>1835</v>
      </c>
      <c r="D10" s="72"/>
      <c r="E10" s="67" t="s">
        <v>240</v>
      </c>
      <c r="F10" s="67" t="s">
        <v>241</v>
      </c>
      <c r="G10" s="67" t="s">
        <v>990</v>
      </c>
      <c r="H10" s="67" t="s">
        <v>242</v>
      </c>
      <c r="I10" s="67" t="s">
        <v>595</v>
      </c>
      <c r="J10" s="67" t="s">
        <v>243</v>
      </c>
      <c r="K10" s="68">
        <v>0.5</v>
      </c>
      <c r="L10" s="69">
        <v>0.5</v>
      </c>
      <c r="M10" s="68">
        <v>6</v>
      </c>
      <c r="N10" s="69">
        <v>6</v>
      </c>
      <c r="O10" s="68">
        <v>3</v>
      </c>
      <c r="P10" s="69">
        <v>3</v>
      </c>
      <c r="Q10" s="70">
        <v>9</v>
      </c>
      <c r="R10" s="71">
        <v>9</v>
      </c>
    </row>
    <row r="11" spans="1:20" ht="210" customHeight="1" x14ac:dyDescent="0.25">
      <c r="A11" s="64">
        <v>29</v>
      </c>
      <c r="B11" s="65" t="s">
        <v>1834</v>
      </c>
      <c r="C11" s="66" t="s">
        <v>1835</v>
      </c>
      <c r="D11" s="72"/>
      <c r="E11" s="67" t="s">
        <v>532</v>
      </c>
      <c r="F11" s="67" t="s">
        <v>533</v>
      </c>
      <c r="G11" s="67" t="s">
        <v>657</v>
      </c>
      <c r="H11" s="67" t="s">
        <v>534</v>
      </c>
      <c r="I11" s="67" t="s">
        <v>658</v>
      </c>
      <c r="J11" s="67" t="s">
        <v>535</v>
      </c>
      <c r="K11" s="68">
        <v>3</v>
      </c>
      <c r="L11" s="69">
        <v>0.5</v>
      </c>
      <c r="M11" s="68">
        <v>6</v>
      </c>
      <c r="N11" s="69">
        <v>6</v>
      </c>
      <c r="O11" s="68">
        <v>7</v>
      </c>
      <c r="P11" s="69">
        <v>7</v>
      </c>
      <c r="Q11" s="70">
        <v>126</v>
      </c>
      <c r="R11" s="71">
        <v>21</v>
      </c>
    </row>
    <row r="12" spans="1:20" ht="210" customHeight="1" x14ac:dyDescent="0.25">
      <c r="A12" s="64">
        <v>30</v>
      </c>
      <c r="B12" s="65" t="s">
        <v>1834</v>
      </c>
      <c r="C12" s="66" t="s">
        <v>1835</v>
      </c>
      <c r="D12" s="72"/>
      <c r="E12" s="67" t="s">
        <v>309</v>
      </c>
      <c r="F12" s="67" t="s">
        <v>310</v>
      </c>
      <c r="G12" s="67" t="s">
        <v>659</v>
      </c>
      <c r="H12" s="67" t="s">
        <v>311</v>
      </c>
      <c r="I12" s="67" t="s">
        <v>599</v>
      </c>
      <c r="J12" s="67" t="s">
        <v>312</v>
      </c>
      <c r="K12" s="68">
        <v>1</v>
      </c>
      <c r="L12" s="69">
        <v>0.5</v>
      </c>
      <c r="M12" s="68">
        <v>6</v>
      </c>
      <c r="N12" s="69">
        <v>6</v>
      </c>
      <c r="O12" s="68">
        <v>7</v>
      </c>
      <c r="P12" s="69">
        <v>7</v>
      </c>
      <c r="Q12" s="70">
        <v>42</v>
      </c>
      <c r="R12" s="71">
        <v>21</v>
      </c>
    </row>
    <row r="13" spans="1:20" ht="210" customHeight="1" x14ac:dyDescent="0.25">
      <c r="A13" s="64">
        <v>31</v>
      </c>
      <c r="B13" s="65" t="s">
        <v>1834</v>
      </c>
      <c r="C13" s="66" t="s">
        <v>1835</v>
      </c>
      <c r="D13" s="72"/>
      <c r="E13" s="67" t="s">
        <v>1836</v>
      </c>
      <c r="F13" s="67" t="s">
        <v>334</v>
      </c>
      <c r="G13" s="67" t="s">
        <v>660</v>
      </c>
      <c r="H13" s="67" t="s">
        <v>335</v>
      </c>
      <c r="I13" s="67" t="s">
        <v>661</v>
      </c>
      <c r="J13" s="67" t="s">
        <v>1837</v>
      </c>
      <c r="K13" s="68">
        <v>3</v>
      </c>
      <c r="L13" s="69">
        <v>0.5</v>
      </c>
      <c r="M13" s="68">
        <v>6</v>
      </c>
      <c r="N13" s="69">
        <v>6</v>
      </c>
      <c r="O13" s="68">
        <v>15</v>
      </c>
      <c r="P13" s="69">
        <v>15</v>
      </c>
      <c r="Q13" s="70">
        <v>270</v>
      </c>
      <c r="R13" s="71">
        <v>45</v>
      </c>
    </row>
    <row r="14" spans="1:20" ht="210" customHeight="1" x14ac:dyDescent="0.25">
      <c r="A14" s="64">
        <v>32</v>
      </c>
      <c r="B14" s="65" t="s">
        <v>1834</v>
      </c>
      <c r="C14" s="66" t="s">
        <v>1835</v>
      </c>
      <c r="D14" s="72"/>
      <c r="E14" s="67" t="s">
        <v>1482</v>
      </c>
      <c r="F14" s="67" t="s">
        <v>663</v>
      </c>
      <c r="G14" s="67" t="s">
        <v>664</v>
      </c>
      <c r="H14" s="67" t="s">
        <v>665</v>
      </c>
      <c r="I14" s="67" t="s">
        <v>599</v>
      </c>
      <c r="J14" s="67" t="s">
        <v>1838</v>
      </c>
      <c r="K14" s="68">
        <v>0.5</v>
      </c>
      <c r="L14" s="69">
        <v>0.2</v>
      </c>
      <c r="M14" s="68">
        <v>6</v>
      </c>
      <c r="N14" s="69">
        <v>6</v>
      </c>
      <c r="O14" s="68">
        <v>7</v>
      </c>
      <c r="P14" s="69">
        <v>7</v>
      </c>
      <c r="Q14" s="70">
        <v>21</v>
      </c>
      <c r="R14" s="71">
        <v>8.4000000000000021</v>
      </c>
    </row>
    <row r="15" spans="1:20" ht="210" customHeight="1" x14ac:dyDescent="0.25">
      <c r="A15" s="64">
        <v>33</v>
      </c>
      <c r="B15" s="65" t="s">
        <v>1834</v>
      </c>
      <c r="C15" s="66" t="s">
        <v>1835</v>
      </c>
      <c r="D15" s="72"/>
      <c r="E15" s="67" t="s">
        <v>346</v>
      </c>
      <c r="F15" s="67" t="s">
        <v>347</v>
      </c>
      <c r="G15" s="67" t="s">
        <v>667</v>
      </c>
      <c r="H15" s="67" t="s">
        <v>348</v>
      </c>
      <c r="I15" s="67" t="s">
        <v>658</v>
      </c>
      <c r="J15" s="67" t="s">
        <v>349</v>
      </c>
      <c r="K15" s="68">
        <v>0.5</v>
      </c>
      <c r="L15" s="69">
        <v>0.1</v>
      </c>
      <c r="M15" s="68">
        <v>6</v>
      </c>
      <c r="N15" s="69">
        <v>6</v>
      </c>
      <c r="O15" s="68">
        <v>40</v>
      </c>
      <c r="P15" s="69">
        <v>40</v>
      </c>
      <c r="Q15" s="70">
        <v>120</v>
      </c>
      <c r="R15" s="71">
        <v>24.000000000000004</v>
      </c>
    </row>
    <row r="16" spans="1:20" ht="210" customHeight="1" x14ac:dyDescent="0.25">
      <c r="A16" s="64">
        <v>34</v>
      </c>
      <c r="B16" s="65" t="s">
        <v>1834</v>
      </c>
      <c r="C16" s="66" t="s">
        <v>1835</v>
      </c>
      <c r="D16" s="72"/>
      <c r="E16" s="67" t="s">
        <v>352</v>
      </c>
      <c r="F16" s="67" t="s">
        <v>353</v>
      </c>
      <c r="G16" s="67" t="s">
        <v>668</v>
      </c>
      <c r="H16" s="67" t="s">
        <v>354</v>
      </c>
      <c r="I16" s="67" t="s">
        <v>658</v>
      </c>
      <c r="J16" s="67" t="s">
        <v>355</v>
      </c>
      <c r="K16" s="68">
        <v>1</v>
      </c>
      <c r="L16" s="69">
        <v>0.2</v>
      </c>
      <c r="M16" s="68">
        <v>6</v>
      </c>
      <c r="N16" s="69">
        <v>6</v>
      </c>
      <c r="O16" s="68">
        <v>15</v>
      </c>
      <c r="P16" s="69">
        <v>15</v>
      </c>
      <c r="Q16" s="70">
        <v>90</v>
      </c>
      <c r="R16" s="71">
        <v>18.000000000000004</v>
      </c>
    </row>
    <row r="17" spans="1:18" ht="210" customHeight="1" x14ac:dyDescent="0.25">
      <c r="A17" s="64">
        <v>35</v>
      </c>
      <c r="B17" s="65" t="s">
        <v>1834</v>
      </c>
      <c r="C17" s="66" t="s">
        <v>1835</v>
      </c>
      <c r="D17" s="72"/>
      <c r="E17" s="67" t="s">
        <v>352</v>
      </c>
      <c r="F17" s="67" t="s">
        <v>358</v>
      </c>
      <c r="G17" s="67" t="s">
        <v>669</v>
      </c>
      <c r="H17" s="67" t="s">
        <v>359</v>
      </c>
      <c r="I17" s="67" t="s">
        <v>599</v>
      </c>
      <c r="J17" s="67" t="s">
        <v>360</v>
      </c>
      <c r="K17" s="68">
        <v>0.5</v>
      </c>
      <c r="L17" s="69">
        <v>0.2</v>
      </c>
      <c r="M17" s="68">
        <v>6</v>
      </c>
      <c r="N17" s="69">
        <v>6</v>
      </c>
      <c r="O17" s="68">
        <v>15</v>
      </c>
      <c r="P17" s="69">
        <v>15</v>
      </c>
      <c r="Q17" s="70">
        <v>45</v>
      </c>
      <c r="R17" s="71">
        <v>18.000000000000004</v>
      </c>
    </row>
    <row r="18" spans="1:18" ht="210" customHeight="1" x14ac:dyDescent="0.25">
      <c r="A18" s="64">
        <v>36</v>
      </c>
      <c r="B18" s="65" t="s">
        <v>1834</v>
      </c>
      <c r="C18" s="66" t="s">
        <v>1835</v>
      </c>
      <c r="D18" s="72"/>
      <c r="E18" s="67" t="s">
        <v>352</v>
      </c>
      <c r="F18" s="67" t="s">
        <v>569</v>
      </c>
      <c r="G18" s="67" t="s">
        <v>670</v>
      </c>
      <c r="H18" s="67" t="s">
        <v>570</v>
      </c>
      <c r="I18" s="67" t="s">
        <v>658</v>
      </c>
      <c r="J18" s="67" t="s">
        <v>355</v>
      </c>
      <c r="K18" s="68">
        <v>1</v>
      </c>
      <c r="L18" s="69">
        <v>0.2</v>
      </c>
      <c r="M18" s="68">
        <v>6</v>
      </c>
      <c r="N18" s="69">
        <v>6</v>
      </c>
      <c r="O18" s="68">
        <v>15</v>
      </c>
      <c r="P18" s="69">
        <v>15</v>
      </c>
      <c r="Q18" s="70">
        <v>90</v>
      </c>
      <c r="R18" s="71">
        <v>18.000000000000004</v>
      </c>
    </row>
    <row r="19" spans="1:18" ht="210" customHeight="1" x14ac:dyDescent="0.25">
      <c r="A19" s="64">
        <v>37</v>
      </c>
      <c r="B19" s="65" t="s">
        <v>1834</v>
      </c>
      <c r="C19" s="66" t="s">
        <v>1835</v>
      </c>
      <c r="D19" s="72"/>
      <c r="E19" s="67" t="s">
        <v>363</v>
      </c>
      <c r="F19" s="67" t="s">
        <v>364</v>
      </c>
      <c r="G19" s="67" t="s">
        <v>671</v>
      </c>
      <c r="H19" s="67" t="s">
        <v>365</v>
      </c>
      <c r="I19" s="67" t="s">
        <v>599</v>
      </c>
      <c r="J19" s="67" t="s">
        <v>366</v>
      </c>
      <c r="K19" s="68">
        <v>0.5</v>
      </c>
      <c r="L19" s="69">
        <v>0.2</v>
      </c>
      <c r="M19" s="68">
        <v>6</v>
      </c>
      <c r="N19" s="69">
        <v>6</v>
      </c>
      <c r="O19" s="68">
        <v>15</v>
      </c>
      <c r="P19" s="69">
        <v>15</v>
      </c>
      <c r="Q19" s="70">
        <v>45</v>
      </c>
      <c r="R19" s="71">
        <v>18.000000000000004</v>
      </c>
    </row>
    <row r="20" spans="1:18" ht="210" customHeight="1" x14ac:dyDescent="0.25">
      <c r="A20" s="64">
        <v>38</v>
      </c>
      <c r="B20" s="65" t="s">
        <v>1834</v>
      </c>
      <c r="C20" s="66" t="s">
        <v>1835</v>
      </c>
      <c r="D20" s="72"/>
      <c r="E20" s="67" t="s">
        <v>367</v>
      </c>
      <c r="F20" s="67" t="s">
        <v>368</v>
      </c>
      <c r="G20" s="67" t="s">
        <v>672</v>
      </c>
      <c r="H20" s="67" t="s">
        <v>369</v>
      </c>
      <c r="I20" s="67" t="s">
        <v>658</v>
      </c>
      <c r="J20" s="67" t="s">
        <v>370</v>
      </c>
      <c r="K20" s="68">
        <v>1</v>
      </c>
      <c r="L20" s="69">
        <v>0.2</v>
      </c>
      <c r="M20" s="68">
        <v>6</v>
      </c>
      <c r="N20" s="69">
        <v>6</v>
      </c>
      <c r="O20" s="68">
        <v>15</v>
      </c>
      <c r="P20" s="69">
        <v>15</v>
      </c>
      <c r="Q20" s="70">
        <v>90</v>
      </c>
      <c r="R20" s="71">
        <v>18.000000000000004</v>
      </c>
    </row>
    <row r="21" spans="1:18" ht="210" customHeight="1" x14ac:dyDescent="0.25">
      <c r="A21" s="64">
        <v>39</v>
      </c>
      <c r="B21" s="65" t="s">
        <v>1834</v>
      </c>
      <c r="C21" s="66" t="s">
        <v>1835</v>
      </c>
      <c r="D21" s="72"/>
      <c r="E21" s="67" t="s">
        <v>352</v>
      </c>
      <c r="F21" s="67" t="s">
        <v>575</v>
      </c>
      <c r="G21" s="67" t="s">
        <v>673</v>
      </c>
      <c r="H21" s="67" t="s">
        <v>576</v>
      </c>
      <c r="I21" s="67" t="s">
        <v>658</v>
      </c>
      <c r="J21" s="67" t="s">
        <v>355</v>
      </c>
      <c r="K21" s="68">
        <v>1</v>
      </c>
      <c r="L21" s="69">
        <v>0.2</v>
      </c>
      <c r="M21" s="68">
        <v>6</v>
      </c>
      <c r="N21" s="69">
        <v>6</v>
      </c>
      <c r="O21" s="68">
        <v>15</v>
      </c>
      <c r="P21" s="69">
        <v>15</v>
      </c>
      <c r="Q21" s="70">
        <v>90</v>
      </c>
      <c r="R21" s="71">
        <v>18.000000000000004</v>
      </c>
    </row>
    <row r="22" spans="1:18" ht="210" customHeight="1" x14ac:dyDescent="0.25">
      <c r="A22" s="64">
        <v>40</v>
      </c>
      <c r="B22" s="65" t="s">
        <v>1834</v>
      </c>
      <c r="C22" s="66" t="s">
        <v>1835</v>
      </c>
      <c r="D22" s="72"/>
      <c r="E22" s="67" t="s">
        <v>352</v>
      </c>
      <c r="F22" s="67" t="s">
        <v>371</v>
      </c>
      <c r="G22" s="67" t="s">
        <v>674</v>
      </c>
      <c r="H22" s="67" t="s">
        <v>372</v>
      </c>
      <c r="I22" s="67" t="s">
        <v>599</v>
      </c>
      <c r="J22" s="67" t="s">
        <v>366</v>
      </c>
      <c r="K22" s="68">
        <v>0.5</v>
      </c>
      <c r="L22" s="69">
        <v>0.2</v>
      </c>
      <c r="M22" s="68">
        <v>6</v>
      </c>
      <c r="N22" s="69">
        <v>6</v>
      </c>
      <c r="O22" s="68">
        <v>15</v>
      </c>
      <c r="P22" s="69">
        <v>15</v>
      </c>
      <c r="Q22" s="70">
        <v>45</v>
      </c>
      <c r="R22" s="71">
        <v>18.000000000000004</v>
      </c>
    </row>
    <row r="23" spans="1:18" ht="210" customHeight="1" x14ac:dyDescent="0.25">
      <c r="A23" s="64">
        <v>41</v>
      </c>
      <c r="B23" s="65" t="s">
        <v>1834</v>
      </c>
      <c r="C23" s="66" t="s">
        <v>1835</v>
      </c>
      <c r="D23" s="72"/>
      <c r="E23" s="67" t="s">
        <v>582</v>
      </c>
      <c r="F23" s="67" t="s">
        <v>583</v>
      </c>
      <c r="G23" s="67" t="s">
        <v>675</v>
      </c>
      <c r="H23" s="67" t="s">
        <v>584</v>
      </c>
      <c r="I23" s="67" t="s">
        <v>595</v>
      </c>
      <c r="J23" s="67" t="s">
        <v>184</v>
      </c>
      <c r="K23" s="68">
        <v>0.2</v>
      </c>
      <c r="L23" s="69">
        <v>0.2</v>
      </c>
      <c r="M23" s="68">
        <v>6</v>
      </c>
      <c r="N23" s="69">
        <v>6</v>
      </c>
      <c r="O23" s="68">
        <v>7</v>
      </c>
      <c r="P23" s="69">
        <v>7</v>
      </c>
      <c r="Q23" s="70">
        <v>8.4000000000000021</v>
      </c>
      <c r="R23" s="71">
        <v>8.4000000000000021</v>
      </c>
    </row>
    <row r="24" spans="1:18" ht="210" customHeight="1" x14ac:dyDescent="0.25">
      <c r="A24" s="64">
        <v>42</v>
      </c>
      <c r="B24" s="65" t="s">
        <v>1834</v>
      </c>
      <c r="C24" s="66" t="s">
        <v>1835</v>
      </c>
      <c r="D24" s="72"/>
      <c r="E24" s="67" t="s">
        <v>585</v>
      </c>
      <c r="F24" s="67" t="s">
        <v>586</v>
      </c>
      <c r="G24" s="67" t="s">
        <v>676</v>
      </c>
      <c r="H24" s="67" t="s">
        <v>587</v>
      </c>
      <c r="I24" s="67" t="s">
        <v>595</v>
      </c>
      <c r="J24" s="67" t="s">
        <v>184</v>
      </c>
      <c r="K24" s="68">
        <v>0.1</v>
      </c>
      <c r="L24" s="69">
        <v>0.1</v>
      </c>
      <c r="M24" s="68">
        <v>6</v>
      </c>
      <c r="N24" s="69">
        <v>6</v>
      </c>
      <c r="O24" s="68">
        <v>15</v>
      </c>
      <c r="P24" s="69">
        <v>15</v>
      </c>
      <c r="Q24" s="70">
        <v>9.0000000000000018</v>
      </c>
      <c r="R24" s="71">
        <v>9.0000000000000018</v>
      </c>
    </row>
    <row r="25" spans="1:18" ht="210" customHeight="1" x14ac:dyDescent="0.25">
      <c r="B25" s="17"/>
    </row>
    <row r="26" spans="1:18" ht="210" customHeight="1" x14ac:dyDescent="0.25">
      <c r="B26" s="17"/>
    </row>
    <row r="27" spans="1:18" ht="210" customHeight="1" x14ac:dyDescent="0.25">
      <c r="B27" s="17"/>
    </row>
    <row r="28" spans="1:18" ht="210" customHeight="1" x14ac:dyDescent="0.25">
      <c r="B28" s="17"/>
    </row>
    <row r="29" spans="1:18" ht="210" customHeight="1" x14ac:dyDescent="0.25">
      <c r="B29" s="17"/>
    </row>
    <row r="30" spans="1:18" ht="210" customHeight="1" x14ac:dyDescent="0.25">
      <c r="B30" s="17"/>
    </row>
    <row r="31" spans="1:18" ht="210" customHeight="1" x14ac:dyDescent="0.25">
      <c r="B31" s="17"/>
    </row>
    <row r="32" spans="1:18" ht="210" customHeight="1" x14ac:dyDescent="0.25">
      <c r="B32" s="17"/>
    </row>
    <row r="33" spans="2:2" ht="210" customHeight="1" x14ac:dyDescent="0.25">
      <c r="B33" s="17"/>
    </row>
    <row r="34" spans="2:2" ht="210" customHeight="1" x14ac:dyDescent="0.25">
      <c r="B34" s="17"/>
    </row>
    <row r="35" spans="2:2" ht="210" customHeight="1" x14ac:dyDescent="0.25">
      <c r="B35" s="17"/>
    </row>
    <row r="36" spans="2:2" ht="210" customHeight="1" x14ac:dyDescent="0.25">
      <c r="B36" s="17"/>
    </row>
    <row r="37" spans="2:2" ht="210" customHeight="1" x14ac:dyDescent="0.25">
      <c r="B37" s="17"/>
    </row>
    <row r="38" spans="2:2" ht="210" customHeight="1" x14ac:dyDescent="0.25">
      <c r="B38" s="17"/>
    </row>
    <row r="39" spans="2:2" ht="210" customHeight="1" x14ac:dyDescent="0.25">
      <c r="B39" s="17"/>
    </row>
    <row r="40" spans="2:2" ht="210" customHeight="1" x14ac:dyDescent="0.25">
      <c r="B40" s="17"/>
    </row>
    <row r="41" spans="2:2" ht="210" customHeight="1" x14ac:dyDescent="0.25">
      <c r="B41" s="17"/>
    </row>
    <row r="42" spans="2:2" ht="210" customHeight="1" x14ac:dyDescent="0.25">
      <c r="B42" s="17"/>
    </row>
    <row r="43" spans="2:2" ht="210" customHeight="1" x14ac:dyDescent="0.25">
      <c r="B43" s="17"/>
    </row>
    <row r="44" spans="2:2" ht="210" customHeight="1" x14ac:dyDescent="0.25">
      <c r="B44" s="17"/>
    </row>
    <row r="45" spans="2:2" ht="210" customHeight="1" x14ac:dyDescent="0.25">
      <c r="B45" s="17"/>
    </row>
    <row r="46" spans="2:2" ht="210" customHeight="1" x14ac:dyDescent="0.25">
      <c r="B46" s="17"/>
    </row>
    <row r="47" spans="2:2" ht="210" customHeight="1" x14ac:dyDescent="0.25">
      <c r="B47" s="17"/>
    </row>
    <row r="48" spans="2:2" ht="210" customHeight="1" x14ac:dyDescent="0.25">
      <c r="B48" s="17"/>
    </row>
    <row r="49" spans="2:2" ht="210" customHeight="1" x14ac:dyDescent="0.25">
      <c r="B49" s="17"/>
    </row>
    <row r="50" spans="2:2" ht="210" customHeight="1" x14ac:dyDescent="0.25">
      <c r="B50" s="17"/>
    </row>
    <row r="51" spans="2:2" ht="210" customHeight="1" x14ac:dyDescent="0.25">
      <c r="B51" s="17"/>
    </row>
    <row r="52" spans="2:2" ht="210" customHeight="1" x14ac:dyDescent="0.25">
      <c r="B52" s="17"/>
    </row>
    <row r="53" spans="2:2" ht="210" customHeight="1" x14ac:dyDescent="0.25">
      <c r="B53" s="17"/>
    </row>
    <row r="54" spans="2:2" ht="210" customHeight="1" x14ac:dyDescent="0.25">
      <c r="B54" s="17"/>
    </row>
    <row r="55" spans="2:2" ht="210" customHeight="1" x14ac:dyDescent="0.25">
      <c r="B55" s="17"/>
    </row>
    <row r="56" spans="2:2" ht="210" customHeight="1" x14ac:dyDescent="0.25">
      <c r="B56" s="17"/>
    </row>
    <row r="57" spans="2:2" ht="210" customHeight="1" x14ac:dyDescent="0.25">
      <c r="B57" s="17"/>
    </row>
    <row r="58" spans="2:2" ht="210" customHeight="1" x14ac:dyDescent="0.25">
      <c r="B58" s="17"/>
    </row>
    <row r="59" spans="2:2" ht="210" customHeight="1" x14ac:dyDescent="0.25">
      <c r="B59" s="17"/>
    </row>
    <row r="60" spans="2:2" ht="210" customHeight="1" x14ac:dyDescent="0.25">
      <c r="B60" s="17"/>
    </row>
    <row r="61" spans="2:2" ht="210" customHeight="1" x14ac:dyDescent="0.25">
      <c r="B61" s="17"/>
    </row>
    <row r="62" spans="2:2" ht="210" customHeight="1" x14ac:dyDescent="0.25">
      <c r="B62" s="17"/>
    </row>
    <row r="63" spans="2:2" ht="210" customHeight="1" x14ac:dyDescent="0.25">
      <c r="B63" s="17"/>
    </row>
    <row r="64" spans="2:2" ht="210" customHeight="1" x14ac:dyDescent="0.25">
      <c r="B64" s="17"/>
    </row>
    <row r="65" spans="2:2" ht="210" customHeight="1" x14ac:dyDescent="0.25">
      <c r="B65" s="17"/>
    </row>
    <row r="66" spans="2:2" ht="210" customHeight="1" x14ac:dyDescent="0.25">
      <c r="B66" s="17"/>
    </row>
    <row r="67" spans="2:2" ht="210" customHeight="1" x14ac:dyDescent="0.25">
      <c r="B67" s="17"/>
    </row>
    <row r="68" spans="2:2" ht="210" customHeight="1" x14ac:dyDescent="0.25">
      <c r="B68" s="17"/>
    </row>
    <row r="69" spans="2:2" ht="210" customHeight="1" x14ac:dyDescent="0.25">
      <c r="B69" s="17"/>
    </row>
    <row r="70" spans="2:2" ht="210" customHeight="1" x14ac:dyDescent="0.25">
      <c r="B70" s="17"/>
    </row>
    <row r="71" spans="2:2" ht="210" customHeight="1" x14ac:dyDescent="0.25">
      <c r="B71" s="17"/>
    </row>
    <row r="72" spans="2:2" ht="210" customHeight="1" x14ac:dyDescent="0.25">
      <c r="B72" s="17"/>
    </row>
    <row r="73" spans="2:2" ht="210" customHeight="1" x14ac:dyDescent="0.25">
      <c r="B73" s="17"/>
    </row>
    <row r="74" spans="2:2" ht="210" customHeight="1" x14ac:dyDescent="0.25">
      <c r="B74" s="17"/>
    </row>
    <row r="75" spans="2:2" ht="210" customHeight="1" x14ac:dyDescent="0.25">
      <c r="B75" s="17"/>
    </row>
    <row r="76" spans="2:2" ht="210" customHeight="1" x14ac:dyDescent="0.25">
      <c r="B76" s="17"/>
    </row>
    <row r="77" spans="2:2" ht="210" customHeight="1" x14ac:dyDescent="0.25">
      <c r="B77" s="17"/>
    </row>
    <row r="78" spans="2:2" ht="210" customHeight="1" x14ac:dyDescent="0.25">
      <c r="B78" s="17"/>
    </row>
    <row r="79" spans="2:2" ht="210" customHeight="1" x14ac:dyDescent="0.25">
      <c r="B79" s="17"/>
    </row>
    <row r="80" spans="2:2" ht="210" customHeight="1" x14ac:dyDescent="0.25">
      <c r="B80" s="17"/>
    </row>
    <row r="81" spans="1:9" ht="210" customHeight="1" x14ac:dyDescent="0.25">
      <c r="B81" s="17"/>
    </row>
    <row r="82" spans="1:9" ht="210" customHeight="1" x14ac:dyDescent="0.25">
      <c r="B82" s="17"/>
    </row>
    <row r="83" spans="1:9" ht="210" customHeight="1" x14ac:dyDescent="0.25">
      <c r="A83" s="16">
        <v>86</v>
      </c>
      <c r="B83" s="17"/>
      <c r="G83" s="19" t="str">
        <f>IF(F83="","",VLOOKUP(F83,[3]списки!$U$2:$V$147,2,))</f>
        <v/>
      </c>
      <c r="I83" s="19" t="str">
        <f>IF(F83="","",VLOOKUP(Q83,[3]списки!$O$2:$P$8,2))</f>
        <v/>
      </c>
    </row>
    <row r="84" spans="1:9" ht="210" customHeight="1" x14ac:dyDescent="0.25">
      <c r="A84" s="16">
        <v>87</v>
      </c>
    </row>
    <row r="85" spans="1:9" ht="210" customHeight="1" x14ac:dyDescent="0.25">
      <c r="A85" s="16">
        <v>88</v>
      </c>
    </row>
    <row r="86" spans="1:9" ht="210" customHeight="1" x14ac:dyDescent="0.25">
      <c r="A86" s="16">
        <v>89</v>
      </c>
    </row>
    <row r="87" spans="1:9" ht="210" customHeight="1" x14ac:dyDescent="0.25">
      <c r="A87" s="16">
        <v>90</v>
      </c>
    </row>
    <row r="88" spans="1:9" x14ac:dyDescent="0.25">
      <c r="A88" s="16">
        <v>91</v>
      </c>
    </row>
    <row r="89" spans="1:9" x14ac:dyDescent="0.25">
      <c r="A89" s="16">
        <v>92</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5:R1048576">
    <cfRule type="expression" dxfId="671" priority="29">
      <formula>IF(ROW(Q1)&gt;6,Q1&gt;400)</formula>
    </cfRule>
    <cfRule type="expression" dxfId="670" priority="30">
      <formula>IF(ROW(Q1)&gt;6,Q1&gt;200)</formula>
    </cfRule>
    <cfRule type="expression" dxfId="669" priority="31">
      <formula>IF(ROW(Q1)&gt;6,Q1&gt;70)</formula>
    </cfRule>
    <cfRule type="expression" dxfId="668" priority="32">
      <formula>IF(ROW(Q1)&gt;6,Q1&gt;20)</formula>
    </cfRule>
  </conditionalFormatting>
  <conditionalFormatting sqref="Q7:R24">
    <cfRule type="expression" dxfId="667" priority="1">
      <formula>IF(ROW(Q7)&gt;6,Q7&gt;400)</formula>
    </cfRule>
    <cfRule type="expression" dxfId="666" priority="2">
      <formula>IF(ROW(Q7)&gt;6,Q7&gt;200)</formula>
    </cfRule>
    <cfRule type="expression" dxfId="665" priority="3">
      <formula>IF(ROW(Q7)&gt;6,Q7&gt;70)</formula>
    </cfRule>
    <cfRule type="expression" dxfId="664" priority="4">
      <formula>IF(ROW(Q7)&gt;6,Q7&gt;20)</formula>
    </cfRule>
  </conditionalFormatting>
  <dataValidations count="4">
    <dataValidation type="list" allowBlank="1" showInputMessage="1" showErrorMessage="1" sqref="M25:N1048576 M7:N24">
      <formula1>Пд</formula1>
    </dataValidation>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9"/>
  <sheetViews>
    <sheetView view="pageBreakPreview" zoomScale="60" zoomScaleNormal="80" workbookViewId="0">
      <selection activeCell="B7" sqref="B7"/>
    </sheetView>
  </sheetViews>
  <sheetFormatPr defaultColWidth="9.140625" defaultRowHeight="21" x14ac:dyDescent="0.25"/>
  <cols>
    <col min="1" max="1" width="7.42578125" style="16" customWidth="1"/>
    <col min="2" max="2" width="146.42578125" style="18" customWidth="1"/>
    <col min="3" max="3" width="77.5703125" style="18" hidden="1" customWidth="1"/>
    <col min="4" max="4" width="12.7109375" style="18" hidden="1" customWidth="1"/>
    <col min="5" max="5" width="20.85546875" style="19" customWidth="1"/>
    <col min="6" max="6" width="11.5703125" style="19" customWidth="1"/>
    <col min="7" max="7" width="39.85546875" style="19" customWidth="1"/>
    <col min="8" max="8" width="33.28515625" style="19" customWidth="1"/>
    <col min="9" max="9" width="32.140625" style="19" customWidth="1"/>
    <col min="10" max="10" width="31"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43</v>
      </c>
      <c r="B7" s="65" t="s">
        <v>1839</v>
      </c>
      <c r="C7" s="66" t="s">
        <v>1840</v>
      </c>
      <c r="D7" s="72"/>
      <c r="E7" s="67" t="s">
        <v>515</v>
      </c>
      <c r="F7" s="67" t="s">
        <v>516</v>
      </c>
      <c r="G7" s="67" t="s">
        <v>792</v>
      </c>
      <c r="H7" s="67" t="s">
        <v>517</v>
      </c>
      <c r="I7" s="67" t="s">
        <v>595</v>
      </c>
      <c r="J7" s="67" t="s">
        <v>243</v>
      </c>
      <c r="K7" s="68">
        <v>0.5</v>
      </c>
      <c r="L7" s="69">
        <v>0.5</v>
      </c>
      <c r="M7" s="68">
        <v>6</v>
      </c>
      <c r="N7" s="69">
        <v>6</v>
      </c>
      <c r="O7" s="68">
        <v>3</v>
      </c>
      <c r="P7" s="69">
        <v>3</v>
      </c>
      <c r="Q7" s="70">
        <v>9</v>
      </c>
      <c r="R7" s="71">
        <v>9</v>
      </c>
    </row>
    <row r="8" spans="1:20" ht="210" customHeight="1" x14ac:dyDescent="0.25">
      <c r="A8" s="64">
        <v>44</v>
      </c>
      <c r="B8" s="65" t="s">
        <v>1839</v>
      </c>
      <c r="C8" s="66" t="s">
        <v>1840</v>
      </c>
      <c r="D8" s="72"/>
      <c r="E8" s="67" t="s">
        <v>273</v>
      </c>
      <c r="F8" s="67" t="s">
        <v>274</v>
      </c>
      <c r="G8" s="67" t="s">
        <v>793</v>
      </c>
      <c r="H8" s="67" t="s">
        <v>275</v>
      </c>
      <c r="I8" s="67" t="s">
        <v>595</v>
      </c>
      <c r="J8" s="67" t="s">
        <v>243</v>
      </c>
      <c r="K8" s="68">
        <v>0.5</v>
      </c>
      <c r="L8" s="69">
        <v>0.5</v>
      </c>
      <c r="M8" s="68">
        <v>6</v>
      </c>
      <c r="N8" s="69">
        <v>6</v>
      </c>
      <c r="O8" s="68">
        <v>3</v>
      </c>
      <c r="P8" s="69">
        <v>3</v>
      </c>
      <c r="Q8" s="70">
        <v>9</v>
      </c>
      <c r="R8" s="71">
        <v>9</v>
      </c>
    </row>
    <row r="9" spans="1:20" ht="210" customHeight="1" x14ac:dyDescent="0.25">
      <c r="A9" s="64">
        <v>45</v>
      </c>
      <c r="B9" s="65" t="s">
        <v>1839</v>
      </c>
      <c r="C9" s="66" t="s">
        <v>1840</v>
      </c>
      <c r="D9" s="72"/>
      <c r="E9" s="67" t="s">
        <v>19</v>
      </c>
      <c r="F9" s="67" t="s">
        <v>20</v>
      </c>
      <c r="G9" s="67" t="s">
        <v>594</v>
      </c>
      <c r="H9" s="67" t="s">
        <v>21</v>
      </c>
      <c r="I9" s="67" t="s">
        <v>595</v>
      </c>
      <c r="J9" s="67" t="s">
        <v>397</v>
      </c>
      <c r="K9" s="68">
        <v>1</v>
      </c>
      <c r="L9" s="69">
        <v>1</v>
      </c>
      <c r="M9" s="68">
        <v>6</v>
      </c>
      <c r="N9" s="69">
        <v>6</v>
      </c>
      <c r="O9" s="68">
        <v>3</v>
      </c>
      <c r="P9" s="69">
        <v>3</v>
      </c>
      <c r="Q9" s="70">
        <v>18</v>
      </c>
      <c r="R9" s="71">
        <v>18</v>
      </c>
    </row>
    <row r="10" spans="1:20" ht="210" customHeight="1" x14ac:dyDescent="0.25">
      <c r="A10" s="64">
        <v>46</v>
      </c>
      <c r="B10" s="65" t="s">
        <v>1839</v>
      </c>
      <c r="C10" s="66" t="s">
        <v>1840</v>
      </c>
      <c r="D10" s="72"/>
      <c r="E10" s="67" t="s">
        <v>426</v>
      </c>
      <c r="F10" s="67" t="s">
        <v>32</v>
      </c>
      <c r="G10" s="67" t="s">
        <v>647</v>
      </c>
      <c r="H10" s="67" t="s">
        <v>33</v>
      </c>
      <c r="I10" s="67" t="s">
        <v>599</v>
      </c>
      <c r="J10" s="67" t="s">
        <v>34</v>
      </c>
      <c r="K10" s="68">
        <v>3</v>
      </c>
      <c r="L10" s="69">
        <v>1</v>
      </c>
      <c r="M10" s="68">
        <v>6</v>
      </c>
      <c r="N10" s="69">
        <v>6</v>
      </c>
      <c r="O10" s="68">
        <v>3</v>
      </c>
      <c r="P10" s="69">
        <v>3</v>
      </c>
      <c r="Q10" s="70">
        <v>54</v>
      </c>
      <c r="R10" s="71">
        <v>18</v>
      </c>
    </row>
    <row r="11" spans="1:20" ht="210" customHeight="1" x14ac:dyDescent="0.25">
      <c r="A11" s="64">
        <v>47</v>
      </c>
      <c r="B11" s="65" t="s">
        <v>1839</v>
      </c>
      <c r="C11" s="66" t="s">
        <v>1840</v>
      </c>
      <c r="D11" s="72"/>
      <c r="E11" s="67" t="s">
        <v>133</v>
      </c>
      <c r="F11" s="67" t="s">
        <v>134</v>
      </c>
      <c r="G11" s="67" t="s">
        <v>652</v>
      </c>
      <c r="H11" s="67" t="s">
        <v>135</v>
      </c>
      <c r="I11" s="67" t="s">
        <v>599</v>
      </c>
      <c r="J11" s="67" t="s">
        <v>130</v>
      </c>
      <c r="K11" s="68">
        <v>0.5</v>
      </c>
      <c r="L11" s="69">
        <v>0.2</v>
      </c>
      <c r="M11" s="68">
        <v>3</v>
      </c>
      <c r="N11" s="69">
        <v>3</v>
      </c>
      <c r="O11" s="68">
        <v>15</v>
      </c>
      <c r="P11" s="69">
        <v>15</v>
      </c>
      <c r="Q11" s="70">
        <v>22.5</v>
      </c>
      <c r="R11" s="71">
        <v>9.0000000000000018</v>
      </c>
    </row>
    <row r="12" spans="1:20" ht="210" customHeight="1" x14ac:dyDescent="0.25">
      <c r="A12" s="64">
        <v>48</v>
      </c>
      <c r="B12" s="65" t="s">
        <v>1839</v>
      </c>
      <c r="C12" s="66" t="s">
        <v>1840</v>
      </c>
      <c r="D12" s="72"/>
      <c r="E12" s="67" t="s">
        <v>171</v>
      </c>
      <c r="F12" s="67" t="s">
        <v>172</v>
      </c>
      <c r="G12" s="67" t="s">
        <v>653</v>
      </c>
      <c r="H12" s="67" t="s">
        <v>173</v>
      </c>
      <c r="I12" s="67" t="s">
        <v>599</v>
      </c>
      <c r="J12" s="67" t="s">
        <v>654</v>
      </c>
      <c r="K12" s="68">
        <v>3</v>
      </c>
      <c r="L12" s="69">
        <v>0.5</v>
      </c>
      <c r="M12" s="68">
        <v>3</v>
      </c>
      <c r="N12" s="69">
        <v>3</v>
      </c>
      <c r="O12" s="68">
        <v>3</v>
      </c>
      <c r="P12" s="69">
        <v>3</v>
      </c>
      <c r="Q12" s="70">
        <v>27</v>
      </c>
      <c r="R12" s="71">
        <v>4.5</v>
      </c>
    </row>
    <row r="13" spans="1:20" ht="210" customHeight="1" x14ac:dyDescent="0.25">
      <c r="A13" s="64">
        <v>49</v>
      </c>
      <c r="B13" s="65" t="s">
        <v>1839</v>
      </c>
      <c r="C13" s="66" t="s">
        <v>1840</v>
      </c>
      <c r="D13" s="72"/>
      <c r="E13" s="67" t="s">
        <v>655</v>
      </c>
      <c r="F13" s="67" t="s">
        <v>178</v>
      </c>
      <c r="G13" s="67" t="s">
        <v>656</v>
      </c>
      <c r="H13" s="67" t="s">
        <v>179</v>
      </c>
      <c r="I13" s="67" t="s">
        <v>599</v>
      </c>
      <c r="J13" s="67" t="s">
        <v>180</v>
      </c>
      <c r="K13" s="68">
        <v>3</v>
      </c>
      <c r="L13" s="69">
        <v>1</v>
      </c>
      <c r="M13" s="68">
        <v>3</v>
      </c>
      <c r="N13" s="69">
        <v>3</v>
      </c>
      <c r="O13" s="68">
        <v>3</v>
      </c>
      <c r="P13" s="69">
        <v>3</v>
      </c>
      <c r="Q13" s="70">
        <v>27</v>
      </c>
      <c r="R13" s="71">
        <v>9</v>
      </c>
    </row>
    <row r="14" spans="1:20" ht="210" customHeight="1" x14ac:dyDescent="0.25">
      <c r="A14" s="64">
        <v>50</v>
      </c>
      <c r="B14" s="65" t="s">
        <v>1839</v>
      </c>
      <c r="C14" s="66" t="s">
        <v>1840</v>
      </c>
      <c r="D14" s="72"/>
      <c r="E14" s="67" t="s">
        <v>240</v>
      </c>
      <c r="F14" s="67" t="s">
        <v>241</v>
      </c>
      <c r="G14" s="67" t="s">
        <v>990</v>
      </c>
      <c r="H14" s="67" t="s">
        <v>242</v>
      </c>
      <c r="I14" s="67" t="s">
        <v>595</v>
      </c>
      <c r="J14" s="67" t="s">
        <v>243</v>
      </c>
      <c r="K14" s="68">
        <v>0.5</v>
      </c>
      <c r="L14" s="69">
        <v>0.5</v>
      </c>
      <c r="M14" s="68">
        <v>6</v>
      </c>
      <c r="N14" s="69">
        <v>6</v>
      </c>
      <c r="O14" s="68">
        <v>3</v>
      </c>
      <c r="P14" s="69">
        <v>3</v>
      </c>
      <c r="Q14" s="70">
        <v>9</v>
      </c>
      <c r="R14" s="71">
        <v>9</v>
      </c>
    </row>
    <row r="15" spans="1:20" ht="210" customHeight="1" x14ac:dyDescent="0.25">
      <c r="A15" s="64">
        <v>51</v>
      </c>
      <c r="B15" s="65" t="s">
        <v>1839</v>
      </c>
      <c r="C15" s="66" t="s">
        <v>1840</v>
      </c>
      <c r="D15" s="72"/>
      <c r="E15" s="67" t="s">
        <v>532</v>
      </c>
      <c r="F15" s="67" t="s">
        <v>533</v>
      </c>
      <c r="G15" s="67" t="s">
        <v>657</v>
      </c>
      <c r="H15" s="67" t="s">
        <v>534</v>
      </c>
      <c r="I15" s="67" t="s">
        <v>658</v>
      </c>
      <c r="J15" s="67" t="s">
        <v>535</v>
      </c>
      <c r="K15" s="68">
        <v>3</v>
      </c>
      <c r="L15" s="69">
        <v>0.5</v>
      </c>
      <c r="M15" s="68">
        <v>6</v>
      </c>
      <c r="N15" s="69">
        <v>6</v>
      </c>
      <c r="O15" s="68">
        <v>7</v>
      </c>
      <c r="P15" s="69">
        <v>7</v>
      </c>
      <c r="Q15" s="70">
        <v>126</v>
      </c>
      <c r="R15" s="71">
        <v>21</v>
      </c>
    </row>
    <row r="16" spans="1:20" ht="210" customHeight="1" x14ac:dyDescent="0.25">
      <c r="A16" s="64">
        <v>52</v>
      </c>
      <c r="B16" s="65" t="s">
        <v>1839</v>
      </c>
      <c r="C16" s="66" t="s">
        <v>1840</v>
      </c>
      <c r="D16" s="72"/>
      <c r="E16" s="67" t="s">
        <v>309</v>
      </c>
      <c r="F16" s="67" t="s">
        <v>310</v>
      </c>
      <c r="G16" s="67" t="s">
        <v>659</v>
      </c>
      <c r="H16" s="67" t="s">
        <v>311</v>
      </c>
      <c r="I16" s="67" t="s">
        <v>599</v>
      </c>
      <c r="J16" s="67" t="s">
        <v>312</v>
      </c>
      <c r="K16" s="68">
        <v>1</v>
      </c>
      <c r="L16" s="69">
        <v>0.5</v>
      </c>
      <c r="M16" s="68">
        <v>6</v>
      </c>
      <c r="N16" s="69">
        <v>6</v>
      </c>
      <c r="O16" s="68">
        <v>7</v>
      </c>
      <c r="P16" s="69">
        <v>7</v>
      </c>
      <c r="Q16" s="70">
        <v>42</v>
      </c>
      <c r="R16" s="71">
        <v>21</v>
      </c>
    </row>
    <row r="17" spans="1:18" ht="210" customHeight="1" x14ac:dyDescent="0.25">
      <c r="A17" s="64">
        <v>53</v>
      </c>
      <c r="B17" s="65" t="s">
        <v>1839</v>
      </c>
      <c r="C17" s="66" t="s">
        <v>1840</v>
      </c>
      <c r="D17" s="72"/>
      <c r="E17" s="67" t="s">
        <v>333</v>
      </c>
      <c r="F17" s="67" t="s">
        <v>334</v>
      </c>
      <c r="G17" s="67" t="s">
        <v>660</v>
      </c>
      <c r="H17" s="67" t="s">
        <v>335</v>
      </c>
      <c r="I17" s="67" t="s">
        <v>661</v>
      </c>
      <c r="J17" s="67" t="s">
        <v>336</v>
      </c>
      <c r="K17" s="68">
        <v>3</v>
      </c>
      <c r="L17" s="69">
        <v>0.5</v>
      </c>
      <c r="M17" s="68">
        <v>6</v>
      </c>
      <c r="N17" s="69">
        <v>6</v>
      </c>
      <c r="O17" s="68">
        <v>15</v>
      </c>
      <c r="P17" s="69">
        <v>15</v>
      </c>
      <c r="Q17" s="70">
        <v>270</v>
      </c>
      <c r="R17" s="71">
        <v>45</v>
      </c>
    </row>
    <row r="18" spans="1:18" ht="210" customHeight="1" x14ac:dyDescent="0.25">
      <c r="A18" s="64">
        <v>54</v>
      </c>
      <c r="B18" s="65" t="s">
        <v>1839</v>
      </c>
      <c r="C18" s="66" t="s">
        <v>1840</v>
      </c>
      <c r="D18" s="72"/>
      <c r="E18" s="67" t="s">
        <v>662</v>
      </c>
      <c r="F18" s="67" t="s">
        <v>663</v>
      </c>
      <c r="G18" s="67" t="s">
        <v>664</v>
      </c>
      <c r="H18" s="67" t="s">
        <v>665</v>
      </c>
      <c r="I18" s="67" t="s">
        <v>599</v>
      </c>
      <c r="J18" s="67" t="s">
        <v>666</v>
      </c>
      <c r="K18" s="68">
        <v>0.5</v>
      </c>
      <c r="L18" s="69">
        <v>0.2</v>
      </c>
      <c r="M18" s="68">
        <v>6</v>
      </c>
      <c r="N18" s="69">
        <v>6</v>
      </c>
      <c r="O18" s="68">
        <v>7</v>
      </c>
      <c r="P18" s="69">
        <v>7</v>
      </c>
      <c r="Q18" s="70">
        <v>21</v>
      </c>
      <c r="R18" s="71">
        <v>8.4000000000000021</v>
      </c>
    </row>
    <row r="19" spans="1:18" ht="210" customHeight="1" x14ac:dyDescent="0.25">
      <c r="A19" s="64">
        <v>55</v>
      </c>
      <c r="B19" s="65" t="s">
        <v>1839</v>
      </c>
      <c r="C19" s="66" t="s">
        <v>1840</v>
      </c>
      <c r="D19" s="72"/>
      <c r="E19" s="67" t="s">
        <v>346</v>
      </c>
      <c r="F19" s="67" t="s">
        <v>347</v>
      </c>
      <c r="G19" s="67" t="s">
        <v>667</v>
      </c>
      <c r="H19" s="67" t="s">
        <v>348</v>
      </c>
      <c r="I19" s="67" t="s">
        <v>658</v>
      </c>
      <c r="J19" s="67" t="s">
        <v>349</v>
      </c>
      <c r="K19" s="68">
        <v>0.5</v>
      </c>
      <c r="L19" s="69">
        <v>0.1</v>
      </c>
      <c r="M19" s="68">
        <v>6</v>
      </c>
      <c r="N19" s="69">
        <v>6</v>
      </c>
      <c r="O19" s="68">
        <v>40</v>
      </c>
      <c r="P19" s="69">
        <v>40</v>
      </c>
      <c r="Q19" s="70">
        <v>120</v>
      </c>
      <c r="R19" s="71">
        <v>24.000000000000004</v>
      </c>
    </row>
    <row r="20" spans="1:18" ht="210" customHeight="1" x14ac:dyDescent="0.25">
      <c r="A20" s="64">
        <v>56</v>
      </c>
      <c r="B20" s="65" t="s">
        <v>1839</v>
      </c>
      <c r="C20" s="66" t="s">
        <v>1840</v>
      </c>
      <c r="D20" s="72"/>
      <c r="E20" s="67" t="s">
        <v>352</v>
      </c>
      <c r="F20" s="67" t="s">
        <v>353</v>
      </c>
      <c r="G20" s="67" t="s">
        <v>668</v>
      </c>
      <c r="H20" s="67" t="s">
        <v>354</v>
      </c>
      <c r="I20" s="67" t="s">
        <v>658</v>
      </c>
      <c r="J20" s="67" t="s">
        <v>355</v>
      </c>
      <c r="K20" s="68">
        <v>1</v>
      </c>
      <c r="L20" s="69">
        <v>0.2</v>
      </c>
      <c r="M20" s="68">
        <v>6</v>
      </c>
      <c r="N20" s="69">
        <v>6</v>
      </c>
      <c r="O20" s="68">
        <v>15</v>
      </c>
      <c r="P20" s="69">
        <v>15</v>
      </c>
      <c r="Q20" s="70">
        <v>90</v>
      </c>
      <c r="R20" s="71">
        <v>18.000000000000004</v>
      </c>
    </row>
    <row r="21" spans="1:18" ht="210" customHeight="1" x14ac:dyDescent="0.25">
      <c r="A21" s="64">
        <v>57</v>
      </c>
      <c r="B21" s="65" t="s">
        <v>1839</v>
      </c>
      <c r="C21" s="66" t="s">
        <v>1840</v>
      </c>
      <c r="D21" s="72"/>
      <c r="E21" s="67" t="s">
        <v>352</v>
      </c>
      <c r="F21" s="67" t="s">
        <v>358</v>
      </c>
      <c r="G21" s="67" t="s">
        <v>669</v>
      </c>
      <c r="H21" s="67" t="s">
        <v>359</v>
      </c>
      <c r="I21" s="67" t="s">
        <v>599</v>
      </c>
      <c r="J21" s="67" t="s">
        <v>360</v>
      </c>
      <c r="K21" s="68">
        <v>0.5</v>
      </c>
      <c r="L21" s="69">
        <v>0.2</v>
      </c>
      <c r="M21" s="68">
        <v>6</v>
      </c>
      <c r="N21" s="69">
        <v>6</v>
      </c>
      <c r="O21" s="68">
        <v>15</v>
      </c>
      <c r="P21" s="69">
        <v>15</v>
      </c>
      <c r="Q21" s="70">
        <v>45</v>
      </c>
      <c r="R21" s="71">
        <v>18.000000000000004</v>
      </c>
    </row>
    <row r="22" spans="1:18" ht="210" customHeight="1" x14ac:dyDescent="0.25">
      <c r="A22" s="64">
        <v>58</v>
      </c>
      <c r="B22" s="65" t="s">
        <v>1839</v>
      </c>
      <c r="C22" s="66" t="s">
        <v>1840</v>
      </c>
      <c r="D22" s="72"/>
      <c r="E22" s="67" t="s">
        <v>352</v>
      </c>
      <c r="F22" s="67" t="s">
        <v>569</v>
      </c>
      <c r="G22" s="67" t="s">
        <v>670</v>
      </c>
      <c r="H22" s="67" t="s">
        <v>570</v>
      </c>
      <c r="I22" s="67" t="s">
        <v>658</v>
      </c>
      <c r="J22" s="67" t="s">
        <v>355</v>
      </c>
      <c r="K22" s="68">
        <v>1</v>
      </c>
      <c r="L22" s="69">
        <v>0.2</v>
      </c>
      <c r="M22" s="68">
        <v>6</v>
      </c>
      <c r="N22" s="69">
        <v>6</v>
      </c>
      <c r="O22" s="68">
        <v>15</v>
      </c>
      <c r="P22" s="69">
        <v>15</v>
      </c>
      <c r="Q22" s="70">
        <v>90</v>
      </c>
      <c r="R22" s="71">
        <v>18.000000000000004</v>
      </c>
    </row>
    <row r="23" spans="1:18" ht="210" customHeight="1" x14ac:dyDescent="0.25">
      <c r="A23" s="64">
        <v>59</v>
      </c>
      <c r="B23" s="65" t="s">
        <v>1839</v>
      </c>
      <c r="C23" s="66" t="s">
        <v>1840</v>
      </c>
      <c r="D23" s="72"/>
      <c r="E23" s="67" t="s">
        <v>363</v>
      </c>
      <c r="F23" s="67" t="s">
        <v>364</v>
      </c>
      <c r="G23" s="67" t="s">
        <v>671</v>
      </c>
      <c r="H23" s="67" t="s">
        <v>365</v>
      </c>
      <c r="I23" s="67" t="s">
        <v>599</v>
      </c>
      <c r="J23" s="67" t="s">
        <v>366</v>
      </c>
      <c r="K23" s="68">
        <v>0.5</v>
      </c>
      <c r="L23" s="69">
        <v>0.2</v>
      </c>
      <c r="M23" s="68">
        <v>6</v>
      </c>
      <c r="N23" s="69">
        <v>6</v>
      </c>
      <c r="O23" s="68">
        <v>15</v>
      </c>
      <c r="P23" s="69">
        <v>15</v>
      </c>
      <c r="Q23" s="70">
        <v>45</v>
      </c>
      <c r="R23" s="71">
        <v>18.000000000000004</v>
      </c>
    </row>
    <row r="24" spans="1:18" ht="210" customHeight="1" x14ac:dyDescent="0.25">
      <c r="A24" s="64">
        <v>60</v>
      </c>
      <c r="B24" s="65" t="s">
        <v>1839</v>
      </c>
      <c r="C24" s="66" t="s">
        <v>1840</v>
      </c>
      <c r="D24" s="72"/>
      <c r="E24" s="67" t="s">
        <v>367</v>
      </c>
      <c r="F24" s="67" t="s">
        <v>368</v>
      </c>
      <c r="G24" s="67" t="s">
        <v>672</v>
      </c>
      <c r="H24" s="67" t="s">
        <v>369</v>
      </c>
      <c r="I24" s="67" t="s">
        <v>658</v>
      </c>
      <c r="J24" s="67" t="s">
        <v>370</v>
      </c>
      <c r="K24" s="68">
        <v>1</v>
      </c>
      <c r="L24" s="69">
        <v>0.2</v>
      </c>
      <c r="M24" s="68">
        <v>6</v>
      </c>
      <c r="N24" s="69">
        <v>6</v>
      </c>
      <c r="O24" s="68">
        <v>15</v>
      </c>
      <c r="P24" s="69">
        <v>15</v>
      </c>
      <c r="Q24" s="70">
        <v>90</v>
      </c>
      <c r="R24" s="71">
        <v>18.000000000000004</v>
      </c>
    </row>
    <row r="25" spans="1:18" ht="210" customHeight="1" x14ac:dyDescent="0.25">
      <c r="A25" s="64">
        <v>61</v>
      </c>
      <c r="B25" s="65" t="s">
        <v>1839</v>
      </c>
      <c r="C25" s="66" t="s">
        <v>1840</v>
      </c>
      <c r="D25" s="72"/>
      <c r="E25" s="67" t="s">
        <v>352</v>
      </c>
      <c r="F25" s="67" t="s">
        <v>575</v>
      </c>
      <c r="G25" s="67" t="s">
        <v>673</v>
      </c>
      <c r="H25" s="67" t="s">
        <v>576</v>
      </c>
      <c r="I25" s="67" t="s">
        <v>658</v>
      </c>
      <c r="J25" s="67" t="s">
        <v>355</v>
      </c>
      <c r="K25" s="68">
        <v>1</v>
      </c>
      <c r="L25" s="69">
        <v>0.2</v>
      </c>
      <c r="M25" s="68">
        <v>6</v>
      </c>
      <c r="N25" s="69">
        <v>6</v>
      </c>
      <c r="O25" s="68">
        <v>15</v>
      </c>
      <c r="P25" s="69">
        <v>15</v>
      </c>
      <c r="Q25" s="70">
        <v>90</v>
      </c>
      <c r="R25" s="71">
        <v>18.000000000000004</v>
      </c>
    </row>
    <row r="26" spans="1:18" ht="210" customHeight="1" x14ac:dyDescent="0.25">
      <c r="A26" s="64">
        <v>62</v>
      </c>
      <c r="B26" s="65" t="s">
        <v>1839</v>
      </c>
      <c r="C26" s="66" t="s">
        <v>1840</v>
      </c>
      <c r="D26" s="72"/>
      <c r="E26" s="67" t="s">
        <v>352</v>
      </c>
      <c r="F26" s="67" t="s">
        <v>371</v>
      </c>
      <c r="G26" s="67" t="s">
        <v>674</v>
      </c>
      <c r="H26" s="67" t="s">
        <v>372</v>
      </c>
      <c r="I26" s="67" t="s">
        <v>599</v>
      </c>
      <c r="J26" s="67" t="s">
        <v>366</v>
      </c>
      <c r="K26" s="68">
        <v>0.5</v>
      </c>
      <c r="L26" s="69">
        <v>0.2</v>
      </c>
      <c r="M26" s="68">
        <v>6</v>
      </c>
      <c r="N26" s="69">
        <v>6</v>
      </c>
      <c r="O26" s="68">
        <v>15</v>
      </c>
      <c r="P26" s="69">
        <v>15</v>
      </c>
      <c r="Q26" s="70">
        <v>45</v>
      </c>
      <c r="R26" s="71">
        <v>18.000000000000004</v>
      </c>
    </row>
    <row r="27" spans="1:18" ht="210" customHeight="1" x14ac:dyDescent="0.25">
      <c r="A27" s="64">
        <v>63</v>
      </c>
      <c r="B27" s="65" t="s">
        <v>1839</v>
      </c>
      <c r="C27" s="66" t="s">
        <v>1840</v>
      </c>
      <c r="D27" s="72"/>
      <c r="E27" s="67" t="s">
        <v>582</v>
      </c>
      <c r="F27" s="67" t="s">
        <v>583</v>
      </c>
      <c r="G27" s="67" t="s">
        <v>675</v>
      </c>
      <c r="H27" s="67" t="s">
        <v>584</v>
      </c>
      <c r="I27" s="67" t="s">
        <v>595</v>
      </c>
      <c r="J27" s="67" t="s">
        <v>184</v>
      </c>
      <c r="K27" s="68">
        <v>0.2</v>
      </c>
      <c r="L27" s="69">
        <v>0.2</v>
      </c>
      <c r="M27" s="68">
        <v>6</v>
      </c>
      <c r="N27" s="69">
        <v>6</v>
      </c>
      <c r="O27" s="68">
        <v>7</v>
      </c>
      <c r="P27" s="69">
        <v>7</v>
      </c>
      <c r="Q27" s="70">
        <v>8.4000000000000021</v>
      </c>
      <c r="R27" s="71">
        <v>8.4000000000000021</v>
      </c>
    </row>
    <row r="28" spans="1:18" ht="210" customHeight="1" x14ac:dyDescent="0.25">
      <c r="A28" s="64">
        <v>64</v>
      </c>
      <c r="B28" s="65" t="s">
        <v>1839</v>
      </c>
      <c r="C28" s="66" t="s">
        <v>1840</v>
      </c>
      <c r="D28" s="72"/>
      <c r="E28" s="67" t="s">
        <v>585</v>
      </c>
      <c r="F28" s="67" t="s">
        <v>586</v>
      </c>
      <c r="G28" s="67" t="s">
        <v>676</v>
      </c>
      <c r="H28" s="67" t="s">
        <v>587</v>
      </c>
      <c r="I28" s="67" t="s">
        <v>595</v>
      </c>
      <c r="J28" s="67" t="s">
        <v>184</v>
      </c>
      <c r="K28" s="68">
        <v>0.1</v>
      </c>
      <c r="L28" s="69">
        <v>0.1</v>
      </c>
      <c r="M28" s="68">
        <v>6</v>
      </c>
      <c r="N28" s="69">
        <v>6</v>
      </c>
      <c r="O28" s="68">
        <v>15</v>
      </c>
      <c r="P28" s="69">
        <v>15</v>
      </c>
      <c r="Q28" s="70">
        <v>9.0000000000000018</v>
      </c>
      <c r="R28" s="71">
        <v>9.0000000000000018</v>
      </c>
    </row>
    <row r="29" spans="1:18" ht="210" customHeight="1" x14ac:dyDescent="0.25">
      <c r="A29" s="64">
        <v>65</v>
      </c>
      <c r="B29" s="65" t="s">
        <v>1841</v>
      </c>
      <c r="C29" s="66" t="s">
        <v>1842</v>
      </c>
      <c r="D29" s="72"/>
      <c r="E29" s="67" t="s">
        <v>25</v>
      </c>
      <c r="F29" s="67" t="s">
        <v>26</v>
      </c>
      <c r="G29" s="67" t="s">
        <v>598</v>
      </c>
      <c r="H29" s="67" t="s">
        <v>27</v>
      </c>
      <c r="I29" s="67" t="s">
        <v>599</v>
      </c>
      <c r="J29" s="67" t="s">
        <v>28</v>
      </c>
      <c r="K29" s="68">
        <v>0.5</v>
      </c>
      <c r="L29" s="69">
        <v>0.2</v>
      </c>
      <c r="M29" s="68">
        <v>6</v>
      </c>
      <c r="N29" s="69">
        <v>6</v>
      </c>
      <c r="O29" s="68">
        <v>15</v>
      </c>
      <c r="P29" s="69">
        <v>15</v>
      </c>
      <c r="Q29" s="70">
        <v>45</v>
      </c>
      <c r="R29" s="71">
        <v>18.000000000000004</v>
      </c>
    </row>
    <row r="30" spans="1:18" ht="210" customHeight="1" x14ac:dyDescent="0.25">
      <c r="A30" s="64">
        <v>66</v>
      </c>
      <c r="B30" s="65" t="s">
        <v>1841</v>
      </c>
      <c r="C30" s="66" t="s">
        <v>1842</v>
      </c>
      <c r="D30" s="72"/>
      <c r="E30" s="67" t="s">
        <v>37</v>
      </c>
      <c r="F30" s="67" t="s">
        <v>38</v>
      </c>
      <c r="G30" s="67" t="s">
        <v>602</v>
      </c>
      <c r="H30" s="67" t="s">
        <v>39</v>
      </c>
      <c r="I30" s="67" t="s">
        <v>599</v>
      </c>
      <c r="J30" s="67" t="s">
        <v>28</v>
      </c>
      <c r="K30" s="68">
        <v>0.5</v>
      </c>
      <c r="L30" s="69">
        <v>0.2</v>
      </c>
      <c r="M30" s="68">
        <v>6</v>
      </c>
      <c r="N30" s="69">
        <v>6</v>
      </c>
      <c r="O30" s="68">
        <v>15</v>
      </c>
      <c r="P30" s="69">
        <v>15</v>
      </c>
      <c r="Q30" s="70">
        <v>45</v>
      </c>
      <c r="R30" s="71">
        <v>18.000000000000004</v>
      </c>
    </row>
    <row r="31" spans="1:18" ht="210" customHeight="1" x14ac:dyDescent="0.25">
      <c r="A31" s="64">
        <v>67</v>
      </c>
      <c r="B31" s="65" t="s">
        <v>1841</v>
      </c>
      <c r="C31" s="66" t="s">
        <v>1842</v>
      </c>
      <c r="D31" s="72"/>
      <c r="E31" s="67" t="s">
        <v>611</v>
      </c>
      <c r="F31" s="67" t="s">
        <v>612</v>
      </c>
      <c r="G31" s="67" t="s">
        <v>613</v>
      </c>
      <c r="H31" s="67" t="s">
        <v>614</v>
      </c>
      <c r="I31" s="67" t="s">
        <v>599</v>
      </c>
      <c r="J31" s="67" t="s">
        <v>615</v>
      </c>
      <c r="K31" s="68">
        <v>0.5</v>
      </c>
      <c r="L31" s="69">
        <v>0.2</v>
      </c>
      <c r="M31" s="68">
        <v>6</v>
      </c>
      <c r="N31" s="69">
        <v>6</v>
      </c>
      <c r="O31" s="68">
        <v>7</v>
      </c>
      <c r="P31" s="69">
        <v>7</v>
      </c>
      <c r="Q31" s="70">
        <v>21</v>
      </c>
      <c r="R31" s="71">
        <v>8.4000000000000021</v>
      </c>
    </row>
    <row r="32" spans="1:18" ht="210" customHeight="1" x14ac:dyDescent="0.25">
      <c r="A32" s="64">
        <v>68</v>
      </c>
      <c r="B32" s="65" t="s">
        <v>1841</v>
      </c>
      <c r="C32" s="66" t="s">
        <v>1842</v>
      </c>
      <c r="D32" s="72"/>
      <c r="E32" s="67" t="s">
        <v>54</v>
      </c>
      <c r="F32" s="67" t="s">
        <v>55</v>
      </c>
      <c r="G32" s="67" t="s">
        <v>618</v>
      </c>
      <c r="H32" s="67" t="s">
        <v>56</v>
      </c>
      <c r="I32" s="67" t="s">
        <v>599</v>
      </c>
      <c r="J32" s="67" t="s">
        <v>57</v>
      </c>
      <c r="K32" s="68">
        <v>1</v>
      </c>
      <c r="L32" s="69">
        <v>0.5</v>
      </c>
      <c r="M32" s="68">
        <v>6</v>
      </c>
      <c r="N32" s="69">
        <v>6</v>
      </c>
      <c r="O32" s="68">
        <v>7</v>
      </c>
      <c r="P32" s="69">
        <v>7</v>
      </c>
      <c r="Q32" s="70">
        <v>42</v>
      </c>
      <c r="R32" s="71">
        <v>21</v>
      </c>
    </row>
    <row r="33" spans="1:18" ht="210" customHeight="1" x14ac:dyDescent="0.25">
      <c r="A33" s="64">
        <v>69</v>
      </c>
      <c r="B33" s="65" t="s">
        <v>1841</v>
      </c>
      <c r="C33" s="66" t="s">
        <v>1842</v>
      </c>
      <c r="D33" s="72"/>
      <c r="E33" s="67" t="s">
        <v>65</v>
      </c>
      <c r="F33" s="67" t="s">
        <v>66</v>
      </c>
      <c r="G33" s="67" t="s">
        <v>624</v>
      </c>
      <c r="H33" s="67" t="s">
        <v>67</v>
      </c>
      <c r="I33" s="67" t="s">
        <v>599</v>
      </c>
      <c r="J33" s="67" t="s">
        <v>51</v>
      </c>
      <c r="K33" s="68">
        <v>0.5</v>
      </c>
      <c r="L33" s="69">
        <v>0.2</v>
      </c>
      <c r="M33" s="68">
        <v>6</v>
      </c>
      <c r="N33" s="69">
        <v>6</v>
      </c>
      <c r="O33" s="68">
        <v>15</v>
      </c>
      <c r="P33" s="69">
        <v>15</v>
      </c>
      <c r="Q33" s="70">
        <v>45</v>
      </c>
      <c r="R33" s="71">
        <v>18.000000000000004</v>
      </c>
    </row>
    <row r="34" spans="1:18" ht="210" customHeight="1" x14ac:dyDescent="0.25">
      <c r="A34" s="64">
        <v>70</v>
      </c>
      <c r="B34" s="65" t="s">
        <v>1841</v>
      </c>
      <c r="C34" s="66" t="s">
        <v>1842</v>
      </c>
      <c r="D34" s="72"/>
      <c r="E34" s="67" t="s">
        <v>65</v>
      </c>
      <c r="F34" s="67" t="s">
        <v>70</v>
      </c>
      <c r="G34" s="67" t="s">
        <v>627</v>
      </c>
      <c r="H34" s="67" t="s">
        <v>71</v>
      </c>
      <c r="I34" s="67" t="s">
        <v>599</v>
      </c>
      <c r="J34" s="67" t="s">
        <v>72</v>
      </c>
      <c r="K34" s="68">
        <v>0.5</v>
      </c>
      <c r="L34" s="69">
        <v>0.2</v>
      </c>
      <c r="M34" s="68">
        <v>6</v>
      </c>
      <c r="N34" s="69">
        <v>6</v>
      </c>
      <c r="O34" s="68">
        <v>15</v>
      </c>
      <c r="P34" s="69">
        <v>15</v>
      </c>
      <c r="Q34" s="70">
        <v>45</v>
      </c>
      <c r="R34" s="71">
        <v>18.000000000000004</v>
      </c>
    </row>
    <row r="35" spans="1:18" ht="210" customHeight="1" x14ac:dyDescent="0.25">
      <c r="A35" s="64">
        <v>71</v>
      </c>
      <c r="B35" s="65" t="s">
        <v>1841</v>
      </c>
      <c r="C35" s="66" t="s">
        <v>1842</v>
      </c>
      <c r="D35" s="72"/>
      <c r="E35" s="67" t="s">
        <v>103</v>
      </c>
      <c r="F35" s="67" t="s">
        <v>104</v>
      </c>
      <c r="G35" s="67" t="s">
        <v>643</v>
      </c>
      <c r="H35" s="67" t="s">
        <v>105</v>
      </c>
      <c r="I35" s="67" t="s">
        <v>599</v>
      </c>
      <c r="J35" s="67" t="s">
        <v>106</v>
      </c>
      <c r="K35" s="68">
        <v>0.5</v>
      </c>
      <c r="L35" s="69">
        <v>0.2</v>
      </c>
      <c r="M35" s="68">
        <v>6</v>
      </c>
      <c r="N35" s="69">
        <v>6</v>
      </c>
      <c r="O35" s="68">
        <v>15</v>
      </c>
      <c r="P35" s="69">
        <v>15</v>
      </c>
      <c r="Q35" s="70">
        <v>45</v>
      </c>
      <c r="R35" s="71">
        <v>18.000000000000004</v>
      </c>
    </row>
    <row r="36" spans="1:18" ht="210" customHeight="1" x14ac:dyDescent="0.25">
      <c r="A36" s="64">
        <v>72</v>
      </c>
      <c r="B36" s="65" t="s">
        <v>1841</v>
      </c>
      <c r="C36" s="66" t="s">
        <v>1842</v>
      </c>
      <c r="D36" s="72"/>
      <c r="E36" s="67" t="s">
        <v>109</v>
      </c>
      <c r="F36" s="67" t="s">
        <v>110</v>
      </c>
      <c r="G36" s="67" t="s">
        <v>646</v>
      </c>
      <c r="H36" s="67" t="s">
        <v>111</v>
      </c>
      <c r="I36" s="67" t="s">
        <v>599</v>
      </c>
      <c r="J36" s="67" t="s">
        <v>112</v>
      </c>
      <c r="K36" s="68">
        <v>3</v>
      </c>
      <c r="L36" s="69">
        <v>1</v>
      </c>
      <c r="M36" s="68">
        <v>6</v>
      </c>
      <c r="N36" s="69">
        <v>6</v>
      </c>
      <c r="O36" s="68">
        <v>3</v>
      </c>
      <c r="P36" s="69">
        <v>3</v>
      </c>
      <c r="Q36" s="70">
        <v>54</v>
      </c>
      <c r="R36" s="71">
        <v>18</v>
      </c>
    </row>
    <row r="37" spans="1:18" ht="210" customHeight="1" x14ac:dyDescent="0.25">
      <c r="A37" s="64">
        <v>73</v>
      </c>
      <c r="B37" s="65" t="s">
        <v>1841</v>
      </c>
      <c r="C37" s="66" t="s">
        <v>1842</v>
      </c>
      <c r="D37" s="72"/>
      <c r="E37" s="67" t="s">
        <v>121</v>
      </c>
      <c r="F37" s="67" t="s">
        <v>122</v>
      </c>
      <c r="G37" s="67" t="s">
        <v>648</v>
      </c>
      <c r="H37" s="67" t="s">
        <v>123</v>
      </c>
      <c r="I37" s="67" t="s">
        <v>599</v>
      </c>
      <c r="J37" s="67" t="s">
        <v>124</v>
      </c>
      <c r="K37" s="68">
        <v>1</v>
      </c>
      <c r="L37" s="69">
        <v>0.5</v>
      </c>
      <c r="M37" s="68">
        <v>6</v>
      </c>
      <c r="N37" s="69">
        <v>6</v>
      </c>
      <c r="O37" s="68">
        <v>7</v>
      </c>
      <c r="P37" s="69">
        <v>7</v>
      </c>
      <c r="Q37" s="70">
        <v>42</v>
      </c>
      <c r="R37" s="71">
        <v>21</v>
      </c>
    </row>
    <row r="38" spans="1:18" ht="210" customHeight="1" x14ac:dyDescent="0.25">
      <c r="A38" s="64">
        <v>74</v>
      </c>
      <c r="B38" s="65" t="s">
        <v>1841</v>
      </c>
      <c r="C38" s="66" t="s">
        <v>1842</v>
      </c>
      <c r="D38" s="72"/>
      <c r="E38" s="67" t="s">
        <v>165</v>
      </c>
      <c r="F38" s="67" t="s">
        <v>166</v>
      </c>
      <c r="G38" s="67" t="s">
        <v>698</v>
      </c>
      <c r="H38" s="67" t="s">
        <v>167</v>
      </c>
      <c r="I38" s="67" t="s">
        <v>599</v>
      </c>
      <c r="J38" s="67" t="s">
        <v>168</v>
      </c>
      <c r="K38" s="68">
        <v>3</v>
      </c>
      <c r="L38" s="69">
        <v>1</v>
      </c>
      <c r="M38" s="68">
        <v>3</v>
      </c>
      <c r="N38" s="69">
        <v>3</v>
      </c>
      <c r="O38" s="68">
        <v>3</v>
      </c>
      <c r="P38" s="69">
        <v>3</v>
      </c>
      <c r="Q38" s="70">
        <v>27</v>
      </c>
      <c r="R38" s="71">
        <v>9</v>
      </c>
    </row>
    <row r="39" spans="1:18" ht="210" customHeight="1" x14ac:dyDescent="0.25">
      <c r="A39" s="64">
        <v>75</v>
      </c>
      <c r="B39" s="65" t="s">
        <v>1841</v>
      </c>
      <c r="C39" s="66" t="s">
        <v>1842</v>
      </c>
      <c r="D39" s="72"/>
      <c r="E39" s="67" t="s">
        <v>704</v>
      </c>
      <c r="F39" s="67" t="s">
        <v>705</v>
      </c>
      <c r="G39" s="67" t="s">
        <v>706</v>
      </c>
      <c r="H39" s="67" t="s">
        <v>707</v>
      </c>
      <c r="I39" s="67" t="s">
        <v>599</v>
      </c>
      <c r="J39" s="67" t="s">
        <v>180</v>
      </c>
      <c r="K39" s="68">
        <v>3</v>
      </c>
      <c r="L39" s="69">
        <v>1</v>
      </c>
      <c r="M39" s="68">
        <v>3</v>
      </c>
      <c r="N39" s="69">
        <v>3</v>
      </c>
      <c r="O39" s="68">
        <v>3</v>
      </c>
      <c r="P39" s="69">
        <v>3</v>
      </c>
      <c r="Q39" s="70">
        <v>27</v>
      </c>
      <c r="R39" s="71">
        <v>9</v>
      </c>
    </row>
    <row r="40" spans="1:18" ht="210" customHeight="1" x14ac:dyDescent="0.25">
      <c r="A40" s="64">
        <v>76</v>
      </c>
      <c r="B40" s="65" t="s">
        <v>1841</v>
      </c>
      <c r="C40" s="66" t="s">
        <v>1842</v>
      </c>
      <c r="D40" s="72"/>
      <c r="E40" s="67" t="s">
        <v>449</v>
      </c>
      <c r="F40" s="67" t="s">
        <v>450</v>
      </c>
      <c r="G40" s="67" t="s">
        <v>710</v>
      </c>
      <c r="H40" s="67" t="s">
        <v>451</v>
      </c>
      <c r="I40" s="67" t="s">
        <v>599</v>
      </c>
      <c r="J40" s="67" t="s">
        <v>452</v>
      </c>
      <c r="K40" s="68">
        <v>0.5</v>
      </c>
      <c r="L40" s="69">
        <v>0.2</v>
      </c>
      <c r="M40" s="68">
        <v>6</v>
      </c>
      <c r="N40" s="69">
        <v>6</v>
      </c>
      <c r="O40" s="68">
        <v>7</v>
      </c>
      <c r="P40" s="69">
        <v>7</v>
      </c>
      <c r="Q40" s="70">
        <v>21</v>
      </c>
      <c r="R40" s="71">
        <v>8.4000000000000021</v>
      </c>
    </row>
    <row r="41" spans="1:18" ht="210" customHeight="1" x14ac:dyDescent="0.25">
      <c r="A41" s="64">
        <v>77</v>
      </c>
      <c r="B41" s="65" t="s">
        <v>1841</v>
      </c>
      <c r="C41" s="66" t="s">
        <v>1842</v>
      </c>
      <c r="D41" s="72"/>
      <c r="E41" s="67" t="s">
        <v>187</v>
      </c>
      <c r="F41" s="67" t="s">
        <v>188</v>
      </c>
      <c r="G41" s="67" t="s">
        <v>720</v>
      </c>
      <c r="H41" s="67" t="s">
        <v>189</v>
      </c>
      <c r="I41" s="67" t="s">
        <v>661</v>
      </c>
      <c r="J41" s="67" t="s">
        <v>190</v>
      </c>
      <c r="K41" s="68">
        <v>3</v>
      </c>
      <c r="L41" s="69">
        <v>0.5</v>
      </c>
      <c r="M41" s="68">
        <v>6</v>
      </c>
      <c r="N41" s="69">
        <v>6</v>
      </c>
      <c r="O41" s="68">
        <v>15</v>
      </c>
      <c r="P41" s="69">
        <v>15</v>
      </c>
      <c r="Q41" s="70">
        <v>270</v>
      </c>
      <c r="R41" s="71">
        <v>45</v>
      </c>
    </row>
    <row r="42" spans="1:18" ht="210" customHeight="1" x14ac:dyDescent="0.25">
      <c r="A42" s="64">
        <v>78</v>
      </c>
      <c r="B42" s="65" t="s">
        <v>1841</v>
      </c>
      <c r="C42" s="66" t="s">
        <v>1842</v>
      </c>
      <c r="D42" s="72"/>
      <c r="E42" s="67" t="s">
        <v>187</v>
      </c>
      <c r="F42" s="67" t="s">
        <v>468</v>
      </c>
      <c r="G42" s="67" t="s">
        <v>723</v>
      </c>
      <c r="H42" s="67" t="s">
        <v>469</v>
      </c>
      <c r="I42" s="67" t="s">
        <v>661</v>
      </c>
      <c r="J42" s="67" t="s">
        <v>190</v>
      </c>
      <c r="K42" s="68">
        <v>3</v>
      </c>
      <c r="L42" s="69">
        <v>0.5</v>
      </c>
      <c r="M42" s="68">
        <v>6</v>
      </c>
      <c r="N42" s="69">
        <v>6</v>
      </c>
      <c r="O42" s="68">
        <v>15</v>
      </c>
      <c r="P42" s="69">
        <v>15</v>
      </c>
      <c r="Q42" s="70">
        <v>270</v>
      </c>
      <c r="R42" s="71">
        <v>45</v>
      </c>
    </row>
    <row r="43" spans="1:18" ht="210" customHeight="1" x14ac:dyDescent="0.25">
      <c r="A43" s="64">
        <v>79</v>
      </c>
      <c r="B43" s="65" t="s">
        <v>1841</v>
      </c>
      <c r="C43" s="66" t="s">
        <v>1842</v>
      </c>
      <c r="D43" s="72"/>
      <c r="E43" s="67" t="s">
        <v>726</v>
      </c>
      <c r="F43" s="67" t="s">
        <v>727</v>
      </c>
      <c r="G43" s="67" t="s">
        <v>728</v>
      </c>
      <c r="H43" s="67" t="s">
        <v>729</v>
      </c>
      <c r="I43" s="67" t="s">
        <v>658</v>
      </c>
      <c r="J43" s="67" t="s">
        <v>730</v>
      </c>
      <c r="K43" s="68">
        <v>3</v>
      </c>
      <c r="L43" s="69">
        <v>0.5</v>
      </c>
      <c r="M43" s="68">
        <v>6</v>
      </c>
      <c r="N43" s="69">
        <v>6</v>
      </c>
      <c r="O43" s="68">
        <v>7</v>
      </c>
      <c r="P43" s="69">
        <v>3</v>
      </c>
      <c r="Q43" s="70">
        <v>126</v>
      </c>
      <c r="R43" s="71">
        <v>9</v>
      </c>
    </row>
    <row r="44" spans="1:18" ht="210" customHeight="1" x14ac:dyDescent="0.25">
      <c r="A44" s="64">
        <v>80</v>
      </c>
      <c r="B44" s="65" t="s">
        <v>1841</v>
      </c>
      <c r="C44" s="66" t="s">
        <v>1842</v>
      </c>
      <c r="D44" s="72"/>
      <c r="E44" s="67" t="s">
        <v>194</v>
      </c>
      <c r="F44" s="67" t="s">
        <v>195</v>
      </c>
      <c r="G44" s="67" t="s">
        <v>733</v>
      </c>
      <c r="H44" s="67" t="s">
        <v>196</v>
      </c>
      <c r="I44" s="67" t="s">
        <v>658</v>
      </c>
      <c r="J44" s="67" t="s">
        <v>197</v>
      </c>
      <c r="K44" s="68">
        <v>3</v>
      </c>
      <c r="L44" s="69">
        <v>0.5</v>
      </c>
      <c r="M44" s="68">
        <v>6</v>
      </c>
      <c r="N44" s="69">
        <v>6</v>
      </c>
      <c r="O44" s="68">
        <v>7</v>
      </c>
      <c r="P44" s="69">
        <v>3</v>
      </c>
      <c r="Q44" s="70">
        <v>126</v>
      </c>
      <c r="R44" s="71">
        <v>9</v>
      </c>
    </row>
    <row r="45" spans="1:18" ht="210" customHeight="1" x14ac:dyDescent="0.25">
      <c r="A45" s="64">
        <v>81</v>
      </c>
      <c r="B45" s="65" t="s">
        <v>1841</v>
      </c>
      <c r="C45" s="66" t="s">
        <v>1842</v>
      </c>
      <c r="D45" s="72"/>
      <c r="E45" s="67" t="s">
        <v>200</v>
      </c>
      <c r="F45" s="67" t="s">
        <v>201</v>
      </c>
      <c r="G45" s="67" t="s">
        <v>754</v>
      </c>
      <c r="H45" s="67" t="s">
        <v>202</v>
      </c>
      <c r="I45" s="67" t="s">
        <v>658</v>
      </c>
      <c r="J45" s="67" t="s">
        <v>203</v>
      </c>
      <c r="K45" s="68">
        <v>3</v>
      </c>
      <c r="L45" s="69">
        <v>0.5</v>
      </c>
      <c r="M45" s="68">
        <v>6</v>
      </c>
      <c r="N45" s="69">
        <v>6</v>
      </c>
      <c r="O45" s="68">
        <v>7</v>
      </c>
      <c r="P45" s="69">
        <v>3</v>
      </c>
      <c r="Q45" s="70">
        <v>126</v>
      </c>
      <c r="R45" s="71">
        <v>9</v>
      </c>
    </row>
    <row r="46" spans="1:18" ht="210" customHeight="1" x14ac:dyDescent="0.25">
      <c r="A46" s="64">
        <v>82</v>
      </c>
      <c r="B46" s="65" t="s">
        <v>1841</v>
      </c>
      <c r="C46" s="66" t="s">
        <v>1842</v>
      </c>
      <c r="D46" s="72"/>
      <c r="E46" s="67" t="s">
        <v>216</v>
      </c>
      <c r="F46" s="67" t="s">
        <v>217</v>
      </c>
      <c r="G46" s="67" t="s">
        <v>757</v>
      </c>
      <c r="H46" s="67" t="s">
        <v>218</v>
      </c>
      <c r="I46" s="67" t="s">
        <v>599</v>
      </c>
      <c r="J46" s="67" t="s">
        <v>219</v>
      </c>
      <c r="K46" s="68">
        <v>1</v>
      </c>
      <c r="L46" s="69">
        <v>0.5</v>
      </c>
      <c r="M46" s="68">
        <v>6</v>
      </c>
      <c r="N46" s="69">
        <v>6</v>
      </c>
      <c r="O46" s="68">
        <v>7</v>
      </c>
      <c r="P46" s="69">
        <v>7</v>
      </c>
      <c r="Q46" s="70">
        <v>42</v>
      </c>
      <c r="R46" s="71">
        <v>21</v>
      </c>
    </row>
    <row r="47" spans="1:18" ht="210" customHeight="1" x14ac:dyDescent="0.25">
      <c r="A47" s="64">
        <v>83</v>
      </c>
      <c r="B47" s="65" t="s">
        <v>1841</v>
      </c>
      <c r="C47" s="66" t="s">
        <v>1842</v>
      </c>
      <c r="D47" s="72"/>
      <c r="E47" s="67" t="s">
        <v>267</v>
      </c>
      <c r="F47" s="67" t="s">
        <v>268</v>
      </c>
      <c r="G47" s="67" t="s">
        <v>796</v>
      </c>
      <c r="H47" s="67" t="s">
        <v>269</v>
      </c>
      <c r="I47" s="67" t="s">
        <v>599</v>
      </c>
      <c r="J47" s="67" t="s">
        <v>270</v>
      </c>
      <c r="K47" s="68">
        <v>1</v>
      </c>
      <c r="L47" s="69">
        <v>0.5</v>
      </c>
      <c r="M47" s="68">
        <v>6</v>
      </c>
      <c r="N47" s="69">
        <v>6</v>
      </c>
      <c r="O47" s="68">
        <v>7</v>
      </c>
      <c r="P47" s="69">
        <v>7</v>
      </c>
      <c r="Q47" s="70">
        <v>42</v>
      </c>
      <c r="R47" s="71">
        <v>21</v>
      </c>
    </row>
    <row r="48" spans="1:18" ht="210" customHeight="1" x14ac:dyDescent="0.25">
      <c r="A48" s="64">
        <v>84</v>
      </c>
      <c r="B48" s="65" t="s">
        <v>1841</v>
      </c>
      <c r="C48" s="66" t="s">
        <v>1842</v>
      </c>
      <c r="D48" s="72"/>
      <c r="E48" s="67" t="s">
        <v>278</v>
      </c>
      <c r="F48" s="67" t="s">
        <v>279</v>
      </c>
      <c r="G48" s="67" t="s">
        <v>797</v>
      </c>
      <c r="H48" s="67" t="s">
        <v>280</v>
      </c>
      <c r="I48" s="67" t="s">
        <v>595</v>
      </c>
      <c r="J48" s="67" t="s">
        <v>243</v>
      </c>
      <c r="K48" s="68">
        <v>0.5</v>
      </c>
      <c r="L48" s="69">
        <v>0.52</v>
      </c>
      <c r="M48" s="68">
        <v>6</v>
      </c>
      <c r="N48" s="69">
        <v>6</v>
      </c>
      <c r="O48" s="68">
        <v>3</v>
      </c>
      <c r="P48" s="69">
        <v>3</v>
      </c>
      <c r="Q48" s="70">
        <v>9</v>
      </c>
      <c r="R48" s="71">
        <v>9.36</v>
      </c>
    </row>
    <row r="49" spans="1:18" ht="210" customHeight="1" x14ac:dyDescent="0.25">
      <c r="A49" s="64">
        <v>85</v>
      </c>
      <c r="B49" s="65" t="s">
        <v>1841</v>
      </c>
      <c r="C49" s="66" t="s">
        <v>1842</v>
      </c>
      <c r="D49" s="72"/>
      <c r="E49" s="67" t="s">
        <v>302</v>
      </c>
      <c r="F49" s="67" t="s">
        <v>303</v>
      </c>
      <c r="G49" s="67" t="s">
        <v>803</v>
      </c>
      <c r="H49" s="67" t="s">
        <v>304</v>
      </c>
      <c r="I49" s="67" t="s">
        <v>599</v>
      </c>
      <c r="J49" s="67" t="s">
        <v>305</v>
      </c>
      <c r="K49" s="68">
        <v>0.5</v>
      </c>
      <c r="L49" s="69">
        <v>0.2</v>
      </c>
      <c r="M49" s="68">
        <v>6</v>
      </c>
      <c r="N49" s="69">
        <v>6</v>
      </c>
      <c r="O49" s="68">
        <v>7</v>
      </c>
      <c r="P49" s="69">
        <v>7</v>
      </c>
      <c r="Q49" s="70">
        <v>21</v>
      </c>
      <c r="R49" s="71">
        <v>8.4000000000000021</v>
      </c>
    </row>
    <row r="50" spans="1:18" ht="210" customHeight="1" x14ac:dyDescent="0.25">
      <c r="A50" s="64">
        <v>86</v>
      </c>
      <c r="B50" s="65" t="s">
        <v>1841</v>
      </c>
      <c r="C50" s="66" t="s">
        <v>1842</v>
      </c>
      <c r="D50" s="72"/>
      <c r="E50" s="67" t="s">
        <v>287</v>
      </c>
      <c r="F50" s="67" t="s">
        <v>288</v>
      </c>
      <c r="G50" s="67" t="s">
        <v>806</v>
      </c>
      <c r="H50" s="67" t="s">
        <v>289</v>
      </c>
      <c r="I50" s="67" t="s">
        <v>599</v>
      </c>
      <c r="J50" s="67" t="s">
        <v>290</v>
      </c>
      <c r="K50" s="68">
        <v>0.5</v>
      </c>
      <c r="L50" s="69">
        <v>0.2</v>
      </c>
      <c r="M50" s="68">
        <v>6</v>
      </c>
      <c r="N50" s="69">
        <v>6</v>
      </c>
      <c r="O50" s="68">
        <v>7</v>
      </c>
      <c r="P50" s="69">
        <v>7</v>
      </c>
      <c r="Q50" s="70">
        <v>21</v>
      </c>
      <c r="R50" s="71">
        <v>8.4000000000000021</v>
      </c>
    </row>
    <row r="51" spans="1:18" ht="210" customHeight="1" x14ac:dyDescent="0.25">
      <c r="A51" s="64">
        <v>87</v>
      </c>
      <c r="B51" s="65" t="s">
        <v>1841</v>
      </c>
      <c r="C51" s="66" t="s">
        <v>1842</v>
      </c>
      <c r="D51" s="72"/>
      <c r="E51" s="67" t="s">
        <v>840</v>
      </c>
      <c r="F51" s="67" t="s">
        <v>841</v>
      </c>
      <c r="G51" s="67" t="s">
        <v>842</v>
      </c>
      <c r="H51" s="67" t="s">
        <v>843</v>
      </c>
      <c r="I51" s="67" t="s">
        <v>599</v>
      </c>
      <c r="J51" s="67" t="s">
        <v>844</v>
      </c>
      <c r="K51" s="68">
        <v>0.5</v>
      </c>
      <c r="L51" s="69">
        <v>0.2</v>
      </c>
      <c r="M51" s="68">
        <v>6</v>
      </c>
      <c r="N51" s="69">
        <v>6</v>
      </c>
      <c r="O51" s="68">
        <v>7</v>
      </c>
      <c r="P51" s="69">
        <v>7</v>
      </c>
      <c r="Q51" s="70">
        <v>21</v>
      </c>
      <c r="R51" s="71">
        <v>8.4000000000000021</v>
      </c>
    </row>
    <row r="52" spans="1:18" ht="210" customHeight="1" x14ac:dyDescent="0.25">
      <c r="A52" s="64">
        <v>88</v>
      </c>
      <c r="B52" s="65" t="s">
        <v>1841</v>
      </c>
      <c r="C52" s="66" t="s">
        <v>1842</v>
      </c>
      <c r="D52" s="72"/>
      <c r="E52" s="67" t="s">
        <v>845</v>
      </c>
      <c r="F52" s="67" t="s">
        <v>846</v>
      </c>
      <c r="G52" s="67" t="s">
        <v>847</v>
      </c>
      <c r="H52" s="67" t="s">
        <v>848</v>
      </c>
      <c r="I52" s="67" t="s">
        <v>599</v>
      </c>
      <c r="J52" s="67" t="s">
        <v>849</v>
      </c>
      <c r="K52" s="68">
        <v>0.5</v>
      </c>
      <c r="L52" s="69">
        <v>0.2</v>
      </c>
      <c r="M52" s="68">
        <v>6</v>
      </c>
      <c r="N52" s="69">
        <v>6</v>
      </c>
      <c r="O52" s="68">
        <v>7</v>
      </c>
      <c r="P52" s="69">
        <v>7</v>
      </c>
      <c r="Q52" s="70">
        <v>21</v>
      </c>
      <c r="R52" s="71">
        <v>8.4000000000000021</v>
      </c>
    </row>
    <row r="53" spans="1:18" ht="210" customHeight="1" x14ac:dyDescent="0.25">
      <c r="A53" s="64">
        <v>89</v>
      </c>
      <c r="B53" s="65" t="s">
        <v>1841</v>
      </c>
      <c r="C53" s="66" t="s">
        <v>1842</v>
      </c>
      <c r="D53" s="72"/>
      <c r="E53" s="67" t="s">
        <v>309</v>
      </c>
      <c r="F53" s="67" t="s">
        <v>310</v>
      </c>
      <c r="G53" s="67" t="s">
        <v>659</v>
      </c>
      <c r="H53" s="67" t="s">
        <v>311</v>
      </c>
      <c r="I53" s="67" t="s">
        <v>599</v>
      </c>
      <c r="J53" s="67" t="s">
        <v>312</v>
      </c>
      <c r="K53" s="68">
        <v>1</v>
      </c>
      <c r="L53" s="69">
        <v>0.5</v>
      </c>
      <c r="M53" s="68">
        <v>6</v>
      </c>
      <c r="N53" s="69">
        <v>6</v>
      </c>
      <c r="O53" s="68">
        <v>7</v>
      </c>
      <c r="P53" s="69">
        <v>7</v>
      </c>
      <c r="Q53" s="70">
        <v>42</v>
      </c>
      <c r="R53" s="71">
        <v>21</v>
      </c>
    </row>
    <row r="54" spans="1:18" ht="210" customHeight="1" x14ac:dyDescent="0.25">
      <c r="A54" s="64">
        <v>90</v>
      </c>
      <c r="B54" s="65" t="s">
        <v>1841</v>
      </c>
      <c r="C54" s="66" t="s">
        <v>1842</v>
      </c>
      <c r="D54" s="72"/>
      <c r="E54" s="67" t="s">
        <v>346</v>
      </c>
      <c r="F54" s="67" t="s">
        <v>347</v>
      </c>
      <c r="G54" s="67" t="s">
        <v>667</v>
      </c>
      <c r="H54" s="67" t="s">
        <v>348</v>
      </c>
      <c r="I54" s="67" t="s">
        <v>658</v>
      </c>
      <c r="J54" s="67" t="s">
        <v>349</v>
      </c>
      <c r="K54" s="68">
        <v>0.5</v>
      </c>
      <c r="L54" s="69">
        <v>0.1</v>
      </c>
      <c r="M54" s="68">
        <v>6</v>
      </c>
      <c r="N54" s="69">
        <v>6</v>
      </c>
      <c r="O54" s="68">
        <v>40</v>
      </c>
      <c r="P54" s="69">
        <v>40</v>
      </c>
      <c r="Q54" s="70">
        <v>120</v>
      </c>
      <c r="R54" s="71">
        <v>24.000000000000004</v>
      </c>
    </row>
    <row r="55" spans="1:18" ht="210" customHeight="1" x14ac:dyDescent="0.25">
      <c r="A55" s="64">
        <v>91</v>
      </c>
      <c r="B55" s="65" t="s">
        <v>1841</v>
      </c>
      <c r="C55" s="66" t="s">
        <v>1842</v>
      </c>
      <c r="D55" s="72"/>
      <c r="E55" s="67" t="s">
        <v>391</v>
      </c>
      <c r="F55" s="67" t="s">
        <v>392</v>
      </c>
      <c r="G55" s="67" t="s">
        <v>886</v>
      </c>
      <c r="H55" s="67" t="s">
        <v>393</v>
      </c>
      <c r="I55" s="67" t="s">
        <v>599</v>
      </c>
      <c r="J55" s="67" t="s">
        <v>394</v>
      </c>
      <c r="K55" s="68">
        <v>1</v>
      </c>
      <c r="L55" s="69">
        <v>0.2</v>
      </c>
      <c r="M55" s="68">
        <v>6</v>
      </c>
      <c r="N55" s="69">
        <v>6</v>
      </c>
      <c r="O55" s="68">
        <v>7</v>
      </c>
      <c r="P55" s="69">
        <v>7</v>
      </c>
      <c r="Q55" s="70">
        <v>42</v>
      </c>
      <c r="R55" s="71">
        <v>8.4000000000000021</v>
      </c>
    </row>
    <row r="56" spans="1:18" ht="210" customHeight="1" x14ac:dyDescent="0.25">
      <c r="B56" s="17"/>
    </row>
    <row r="57" spans="1:18" ht="210" customHeight="1" x14ac:dyDescent="0.25">
      <c r="B57" s="17"/>
    </row>
    <row r="58" spans="1:18" ht="210" customHeight="1" x14ac:dyDescent="0.25">
      <c r="B58" s="17"/>
    </row>
    <row r="59" spans="1:18" ht="210" customHeight="1" x14ac:dyDescent="0.25">
      <c r="B59" s="17"/>
    </row>
    <row r="60" spans="1:18" ht="210" customHeight="1" x14ac:dyDescent="0.25">
      <c r="B60" s="17"/>
    </row>
    <row r="61" spans="1:18" ht="210" customHeight="1" x14ac:dyDescent="0.25">
      <c r="B61" s="17"/>
    </row>
    <row r="62" spans="1:18" ht="210" customHeight="1" x14ac:dyDescent="0.25">
      <c r="B62" s="17"/>
    </row>
    <row r="63" spans="1:18" ht="210" customHeight="1" x14ac:dyDescent="0.25">
      <c r="B63" s="17"/>
    </row>
    <row r="64" spans="1:18" ht="210" customHeight="1" x14ac:dyDescent="0.25">
      <c r="B64" s="17"/>
    </row>
    <row r="65" spans="2:2" ht="210" customHeight="1" x14ac:dyDescent="0.25">
      <c r="B65" s="17"/>
    </row>
    <row r="66" spans="2:2" ht="210" customHeight="1" x14ac:dyDescent="0.25">
      <c r="B66" s="17"/>
    </row>
    <row r="67" spans="2:2" ht="210" customHeight="1" x14ac:dyDescent="0.25">
      <c r="B67" s="17"/>
    </row>
    <row r="68" spans="2:2" ht="210" customHeight="1" x14ac:dyDescent="0.25">
      <c r="B68" s="17"/>
    </row>
    <row r="69" spans="2:2" ht="210" customHeight="1" x14ac:dyDescent="0.25">
      <c r="B69" s="17"/>
    </row>
    <row r="70" spans="2:2" ht="210" customHeight="1" x14ac:dyDescent="0.25">
      <c r="B70" s="17"/>
    </row>
    <row r="71" spans="2:2" ht="210" customHeight="1" x14ac:dyDescent="0.25">
      <c r="B71" s="17"/>
    </row>
    <row r="72" spans="2:2" ht="210" customHeight="1" x14ac:dyDescent="0.25">
      <c r="B72" s="17"/>
    </row>
    <row r="73" spans="2:2" ht="210" customHeight="1" x14ac:dyDescent="0.25">
      <c r="B73" s="17"/>
    </row>
    <row r="74" spans="2:2" ht="210" customHeight="1" x14ac:dyDescent="0.25">
      <c r="B74" s="17"/>
    </row>
    <row r="75" spans="2:2" ht="210" customHeight="1" x14ac:dyDescent="0.25">
      <c r="B75" s="17"/>
    </row>
    <row r="76" spans="2:2" ht="210" customHeight="1" x14ac:dyDescent="0.25">
      <c r="B76" s="17"/>
    </row>
    <row r="77" spans="2:2" ht="210" customHeight="1" x14ac:dyDescent="0.25">
      <c r="B77" s="17"/>
    </row>
    <row r="78" spans="2:2" ht="210" customHeight="1" x14ac:dyDescent="0.25">
      <c r="B78" s="17"/>
    </row>
    <row r="79" spans="2:2" ht="210" customHeight="1" x14ac:dyDescent="0.25">
      <c r="B79" s="17"/>
    </row>
    <row r="80" spans="2:2" ht="210" customHeight="1" x14ac:dyDescent="0.25">
      <c r="B80" s="17"/>
    </row>
    <row r="81" spans="1:9" ht="210" customHeight="1" x14ac:dyDescent="0.25">
      <c r="B81" s="17"/>
    </row>
    <row r="82" spans="1:9" ht="210" customHeight="1" x14ac:dyDescent="0.25">
      <c r="B82" s="17"/>
    </row>
    <row r="83" spans="1:9" ht="210" customHeight="1" x14ac:dyDescent="0.25">
      <c r="A83" s="16">
        <v>86</v>
      </c>
      <c r="B83" s="17"/>
      <c r="G83" s="19" t="str">
        <f>IF(F83="","",VLOOKUP(F83,[3]списки!$U$2:$V$147,2,))</f>
        <v/>
      </c>
      <c r="I83" s="19" t="str">
        <f>IF(F83="","",VLOOKUP(Q83,[3]списки!$O$2:$P$8,2))</f>
        <v/>
      </c>
    </row>
    <row r="84" spans="1:9" ht="210" customHeight="1" x14ac:dyDescent="0.25">
      <c r="A84" s="16">
        <v>87</v>
      </c>
    </row>
    <row r="85" spans="1:9" ht="210" customHeight="1" x14ac:dyDescent="0.25">
      <c r="A85" s="16">
        <v>88</v>
      </c>
    </row>
    <row r="86" spans="1:9" ht="210" customHeight="1" x14ac:dyDescent="0.25">
      <c r="A86" s="16">
        <v>89</v>
      </c>
    </row>
    <row r="87" spans="1:9" ht="210" customHeight="1" x14ac:dyDescent="0.25">
      <c r="A87" s="16">
        <v>90</v>
      </c>
    </row>
    <row r="88" spans="1:9" x14ac:dyDescent="0.25">
      <c r="A88" s="16">
        <v>91</v>
      </c>
    </row>
    <row r="89" spans="1:9" x14ac:dyDescent="0.25">
      <c r="A89" s="16">
        <v>92</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56:R1048576">
    <cfRule type="expression" dxfId="663" priority="9">
      <formula>IF(ROW(Q1)&gt;6,Q1&gt;400)</formula>
    </cfRule>
    <cfRule type="expression" dxfId="662" priority="10">
      <formula>IF(ROW(Q1)&gt;6,Q1&gt;200)</formula>
    </cfRule>
    <cfRule type="expression" dxfId="661" priority="11">
      <formula>IF(ROW(Q1)&gt;6,Q1&gt;70)</formula>
    </cfRule>
    <cfRule type="expression" dxfId="660" priority="12">
      <formula>IF(ROW(Q1)&gt;6,Q1&gt;20)</formula>
    </cfRule>
  </conditionalFormatting>
  <conditionalFormatting sqref="Q7:R55">
    <cfRule type="expression" dxfId="659" priority="1">
      <formula>IF(ROW(Q7)&gt;6,Q7&gt;400)</formula>
    </cfRule>
    <cfRule type="expression" dxfId="658" priority="2">
      <formula>IF(ROW(Q7)&gt;6,Q7&gt;200)</formula>
    </cfRule>
    <cfRule type="expression" dxfId="657" priority="3">
      <formula>IF(ROW(Q7)&gt;6,Q7&gt;70)</formula>
    </cfRule>
    <cfRule type="expression" dxfId="656" priority="4">
      <formula>IF(ROW(Q7)&gt;6,Q7&gt;20)</formula>
    </cfRule>
  </conditionalFormatting>
  <dataValidations count="4">
    <dataValidation type="list" allowBlank="1" showInputMessage="1" showErrorMessage="1" sqref="K7:L1048576">
      <formula1>Вр</formula1>
    </dataValidation>
    <dataValidation type="list" allowBlank="1" showInputMessage="1" showErrorMessage="1" sqref="O7:P1048576">
      <formula1>Пс</formula1>
    </dataValidation>
    <dataValidation type="list" allowBlank="1" showInputMessage="1" showErrorMessage="1" sqref="F7:F1048576">
      <formula1>Код</formula1>
    </dataValidation>
    <dataValidation type="list" allowBlank="1" showInputMessage="1" showErrorMessage="1" sqref="M7:N1048576">
      <formula1>Пд</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3"/>
  <sheetViews>
    <sheetView view="pageBreakPreview" topLeftCell="A13" zoomScale="60" zoomScaleNormal="80" workbookViewId="0">
      <selection activeCell="B15" sqref="B15"/>
    </sheetView>
  </sheetViews>
  <sheetFormatPr defaultColWidth="9.140625" defaultRowHeight="21" x14ac:dyDescent="0.25"/>
  <cols>
    <col min="1" max="1" width="7.42578125" style="16" customWidth="1"/>
    <col min="2" max="2" width="146.42578125" style="18" customWidth="1"/>
    <col min="3" max="3" width="77.5703125" style="18" hidden="1" customWidth="1"/>
    <col min="4" max="4" width="12.7109375" style="18" hidden="1" customWidth="1"/>
    <col min="5" max="5" width="20.85546875" style="19" customWidth="1"/>
    <col min="6" max="6" width="11.5703125" style="19" customWidth="1"/>
    <col min="7" max="7" width="39.85546875" style="19" customWidth="1"/>
    <col min="8" max="8" width="33.28515625" style="19" customWidth="1"/>
    <col min="9" max="9" width="32.140625" style="19" customWidth="1"/>
    <col min="10" max="10" width="31"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92</v>
      </c>
      <c r="B7" s="65" t="s">
        <v>1843</v>
      </c>
      <c r="C7" s="66" t="s">
        <v>1844</v>
      </c>
      <c r="D7" s="72"/>
      <c r="E7" s="67" t="s">
        <v>19</v>
      </c>
      <c r="F7" s="67" t="s">
        <v>20</v>
      </c>
      <c r="G7" s="67" t="s">
        <v>594</v>
      </c>
      <c r="H7" s="67" t="s">
        <v>21</v>
      </c>
      <c r="I7" s="67" t="s">
        <v>595</v>
      </c>
      <c r="J7" s="67" t="s">
        <v>397</v>
      </c>
      <c r="K7" s="68">
        <v>1</v>
      </c>
      <c r="L7" s="69">
        <v>1</v>
      </c>
      <c r="M7" s="68">
        <v>6</v>
      </c>
      <c r="N7" s="69">
        <v>6</v>
      </c>
      <c r="O7" s="68">
        <v>3</v>
      </c>
      <c r="P7" s="69">
        <v>3</v>
      </c>
      <c r="Q7" s="70">
        <v>18</v>
      </c>
      <c r="R7" s="71">
        <v>18</v>
      </c>
    </row>
    <row r="8" spans="1:20" ht="210" customHeight="1" x14ac:dyDescent="0.25">
      <c r="A8" s="64">
        <v>93</v>
      </c>
      <c r="B8" s="65" t="s">
        <v>1843</v>
      </c>
      <c r="C8" s="66" t="s">
        <v>1844</v>
      </c>
      <c r="D8" s="72"/>
      <c r="E8" s="67" t="s">
        <v>426</v>
      </c>
      <c r="F8" s="67" t="s">
        <v>32</v>
      </c>
      <c r="G8" s="67" t="s">
        <v>647</v>
      </c>
      <c r="H8" s="67" t="s">
        <v>33</v>
      </c>
      <c r="I8" s="67" t="s">
        <v>599</v>
      </c>
      <c r="J8" s="67" t="s">
        <v>34</v>
      </c>
      <c r="K8" s="68">
        <v>3</v>
      </c>
      <c r="L8" s="69">
        <v>1</v>
      </c>
      <c r="M8" s="68">
        <v>6</v>
      </c>
      <c r="N8" s="69">
        <v>6</v>
      </c>
      <c r="O8" s="68">
        <v>3</v>
      </c>
      <c r="P8" s="69">
        <v>3</v>
      </c>
      <c r="Q8" s="70">
        <v>54</v>
      </c>
      <c r="R8" s="71">
        <v>18</v>
      </c>
    </row>
    <row r="9" spans="1:20" ht="210" customHeight="1" x14ac:dyDescent="0.25">
      <c r="A9" s="64">
        <v>94</v>
      </c>
      <c r="B9" s="65" t="s">
        <v>1843</v>
      </c>
      <c r="C9" s="66" t="s">
        <v>1844</v>
      </c>
      <c r="D9" s="72"/>
      <c r="E9" s="67" t="s">
        <v>133</v>
      </c>
      <c r="F9" s="67" t="s">
        <v>134</v>
      </c>
      <c r="G9" s="67" t="s">
        <v>652</v>
      </c>
      <c r="H9" s="67" t="s">
        <v>135</v>
      </c>
      <c r="I9" s="67" t="s">
        <v>599</v>
      </c>
      <c r="J9" s="67" t="s">
        <v>130</v>
      </c>
      <c r="K9" s="68">
        <v>0.5</v>
      </c>
      <c r="L9" s="69">
        <v>0.2</v>
      </c>
      <c r="M9" s="68">
        <v>3</v>
      </c>
      <c r="N9" s="69">
        <v>3</v>
      </c>
      <c r="O9" s="68">
        <v>15</v>
      </c>
      <c r="P9" s="69">
        <v>15</v>
      </c>
      <c r="Q9" s="70">
        <v>22.5</v>
      </c>
      <c r="R9" s="71">
        <v>9.0000000000000018</v>
      </c>
    </row>
    <row r="10" spans="1:20" ht="210" customHeight="1" x14ac:dyDescent="0.25">
      <c r="A10" s="64">
        <v>95</v>
      </c>
      <c r="B10" s="65" t="s">
        <v>1843</v>
      </c>
      <c r="C10" s="66" t="s">
        <v>1844</v>
      </c>
      <c r="D10" s="72"/>
      <c r="E10" s="67" t="s">
        <v>171</v>
      </c>
      <c r="F10" s="67" t="s">
        <v>172</v>
      </c>
      <c r="G10" s="67" t="s">
        <v>653</v>
      </c>
      <c r="H10" s="67" t="s">
        <v>173</v>
      </c>
      <c r="I10" s="67" t="s">
        <v>599</v>
      </c>
      <c r="J10" s="67" t="s">
        <v>654</v>
      </c>
      <c r="K10" s="68">
        <v>3</v>
      </c>
      <c r="L10" s="69">
        <v>0.5</v>
      </c>
      <c r="M10" s="68">
        <v>3</v>
      </c>
      <c r="N10" s="69">
        <v>3</v>
      </c>
      <c r="O10" s="68">
        <v>3</v>
      </c>
      <c r="P10" s="69">
        <v>3</v>
      </c>
      <c r="Q10" s="70">
        <v>27</v>
      </c>
      <c r="R10" s="71">
        <v>4.5</v>
      </c>
    </row>
    <row r="11" spans="1:20" ht="210" customHeight="1" x14ac:dyDescent="0.25">
      <c r="A11" s="64">
        <v>96</v>
      </c>
      <c r="B11" s="65" t="s">
        <v>1843</v>
      </c>
      <c r="C11" s="66" t="s">
        <v>1844</v>
      </c>
      <c r="D11" s="72"/>
      <c r="E11" s="67" t="s">
        <v>1791</v>
      </c>
      <c r="F11" s="67" t="s">
        <v>178</v>
      </c>
      <c r="G11" s="67" t="s">
        <v>656</v>
      </c>
      <c r="H11" s="67" t="s">
        <v>179</v>
      </c>
      <c r="I11" s="67" t="s">
        <v>599</v>
      </c>
      <c r="J11" s="67" t="s">
        <v>180</v>
      </c>
      <c r="K11" s="68">
        <v>3</v>
      </c>
      <c r="L11" s="69">
        <v>1</v>
      </c>
      <c r="M11" s="68">
        <v>3</v>
      </c>
      <c r="N11" s="69">
        <v>3</v>
      </c>
      <c r="O11" s="68">
        <v>3</v>
      </c>
      <c r="P11" s="69">
        <v>3</v>
      </c>
      <c r="Q11" s="70">
        <v>27</v>
      </c>
      <c r="R11" s="71">
        <v>9</v>
      </c>
    </row>
    <row r="12" spans="1:20" ht="210" customHeight="1" x14ac:dyDescent="0.25">
      <c r="A12" s="64">
        <v>97</v>
      </c>
      <c r="B12" s="65" t="s">
        <v>1843</v>
      </c>
      <c r="C12" s="66" t="s">
        <v>1844</v>
      </c>
      <c r="D12" s="72"/>
      <c r="E12" s="67" t="s">
        <v>240</v>
      </c>
      <c r="F12" s="67" t="s">
        <v>241</v>
      </c>
      <c r="G12" s="67" t="s">
        <v>990</v>
      </c>
      <c r="H12" s="67" t="s">
        <v>242</v>
      </c>
      <c r="I12" s="67" t="s">
        <v>595</v>
      </c>
      <c r="J12" s="67" t="s">
        <v>243</v>
      </c>
      <c r="K12" s="68">
        <v>0.5</v>
      </c>
      <c r="L12" s="69">
        <v>0.5</v>
      </c>
      <c r="M12" s="68">
        <v>6</v>
      </c>
      <c r="N12" s="69">
        <v>6</v>
      </c>
      <c r="O12" s="68">
        <v>3</v>
      </c>
      <c r="P12" s="69">
        <v>3</v>
      </c>
      <c r="Q12" s="70">
        <v>9</v>
      </c>
      <c r="R12" s="71">
        <v>9</v>
      </c>
    </row>
    <row r="13" spans="1:20" ht="210" customHeight="1" x14ac:dyDescent="0.25">
      <c r="A13" s="64">
        <v>98</v>
      </c>
      <c r="B13" s="65" t="s">
        <v>1843</v>
      </c>
      <c r="C13" s="66" t="s">
        <v>1844</v>
      </c>
      <c r="D13" s="72"/>
      <c r="E13" s="67" t="s">
        <v>532</v>
      </c>
      <c r="F13" s="67" t="s">
        <v>533</v>
      </c>
      <c r="G13" s="67" t="s">
        <v>657</v>
      </c>
      <c r="H13" s="67" t="s">
        <v>534</v>
      </c>
      <c r="I13" s="67" t="s">
        <v>658</v>
      </c>
      <c r="J13" s="67" t="s">
        <v>535</v>
      </c>
      <c r="K13" s="68">
        <v>3</v>
      </c>
      <c r="L13" s="69">
        <v>0.5</v>
      </c>
      <c r="M13" s="68">
        <v>6</v>
      </c>
      <c r="N13" s="69">
        <v>6</v>
      </c>
      <c r="O13" s="68">
        <v>7</v>
      </c>
      <c r="P13" s="69">
        <v>7</v>
      </c>
      <c r="Q13" s="70">
        <v>126</v>
      </c>
      <c r="R13" s="71">
        <v>21</v>
      </c>
    </row>
    <row r="14" spans="1:20" ht="210" customHeight="1" x14ac:dyDescent="0.25">
      <c r="A14" s="64">
        <v>99</v>
      </c>
      <c r="B14" s="65" t="s">
        <v>1843</v>
      </c>
      <c r="C14" s="66" t="s">
        <v>1844</v>
      </c>
      <c r="D14" s="72"/>
      <c r="E14" s="67" t="s">
        <v>309</v>
      </c>
      <c r="F14" s="67" t="s">
        <v>310</v>
      </c>
      <c r="G14" s="67" t="s">
        <v>659</v>
      </c>
      <c r="H14" s="67" t="s">
        <v>311</v>
      </c>
      <c r="I14" s="67" t="s">
        <v>599</v>
      </c>
      <c r="J14" s="67" t="s">
        <v>312</v>
      </c>
      <c r="K14" s="68">
        <v>1</v>
      </c>
      <c r="L14" s="69">
        <v>0.5</v>
      </c>
      <c r="M14" s="68">
        <v>6</v>
      </c>
      <c r="N14" s="69">
        <v>6</v>
      </c>
      <c r="O14" s="68">
        <v>7</v>
      </c>
      <c r="P14" s="69">
        <v>7</v>
      </c>
      <c r="Q14" s="70">
        <v>42</v>
      </c>
      <c r="R14" s="71">
        <v>21</v>
      </c>
    </row>
    <row r="15" spans="1:20" ht="210" customHeight="1" x14ac:dyDescent="0.25">
      <c r="A15" s="64">
        <v>100</v>
      </c>
      <c r="B15" s="65" t="s">
        <v>1843</v>
      </c>
      <c r="C15" s="66" t="s">
        <v>1844</v>
      </c>
      <c r="D15" s="72"/>
      <c r="E15" s="67" t="s">
        <v>333</v>
      </c>
      <c r="F15" s="67" t="s">
        <v>334</v>
      </c>
      <c r="G15" s="67" t="s">
        <v>660</v>
      </c>
      <c r="H15" s="67" t="s">
        <v>335</v>
      </c>
      <c r="I15" s="67" t="s">
        <v>661</v>
      </c>
      <c r="J15" s="67" t="s">
        <v>336</v>
      </c>
      <c r="K15" s="68">
        <v>3</v>
      </c>
      <c r="L15" s="69">
        <v>0.5</v>
      </c>
      <c r="M15" s="68">
        <v>6</v>
      </c>
      <c r="N15" s="69">
        <v>6</v>
      </c>
      <c r="O15" s="68">
        <v>15</v>
      </c>
      <c r="P15" s="69">
        <v>15</v>
      </c>
      <c r="Q15" s="70">
        <v>270</v>
      </c>
      <c r="R15" s="71">
        <v>45</v>
      </c>
    </row>
    <row r="16" spans="1:20" ht="210" customHeight="1" x14ac:dyDescent="0.25">
      <c r="A16" s="64">
        <v>101</v>
      </c>
      <c r="B16" s="65" t="s">
        <v>1843</v>
      </c>
      <c r="C16" s="66" t="s">
        <v>1844</v>
      </c>
      <c r="D16" s="72"/>
      <c r="E16" s="67" t="s">
        <v>662</v>
      </c>
      <c r="F16" s="67" t="s">
        <v>663</v>
      </c>
      <c r="G16" s="67" t="s">
        <v>664</v>
      </c>
      <c r="H16" s="67" t="s">
        <v>665</v>
      </c>
      <c r="I16" s="67" t="s">
        <v>599</v>
      </c>
      <c r="J16" s="67" t="s">
        <v>666</v>
      </c>
      <c r="K16" s="68">
        <v>0.5</v>
      </c>
      <c r="L16" s="69">
        <v>0.2</v>
      </c>
      <c r="M16" s="68">
        <v>6</v>
      </c>
      <c r="N16" s="69">
        <v>6</v>
      </c>
      <c r="O16" s="68">
        <v>7</v>
      </c>
      <c r="P16" s="69">
        <v>7</v>
      </c>
      <c r="Q16" s="70">
        <v>21</v>
      </c>
      <c r="R16" s="71">
        <v>8.4000000000000021</v>
      </c>
    </row>
    <row r="17" spans="1:18" ht="210" customHeight="1" x14ac:dyDescent="0.25">
      <c r="A17" s="64">
        <v>102</v>
      </c>
      <c r="B17" s="65" t="s">
        <v>1843</v>
      </c>
      <c r="C17" s="66" t="s">
        <v>1844</v>
      </c>
      <c r="D17" s="72"/>
      <c r="E17" s="67" t="s">
        <v>346</v>
      </c>
      <c r="F17" s="67" t="s">
        <v>347</v>
      </c>
      <c r="G17" s="67" t="s">
        <v>667</v>
      </c>
      <c r="H17" s="67" t="s">
        <v>348</v>
      </c>
      <c r="I17" s="67" t="s">
        <v>658</v>
      </c>
      <c r="J17" s="67" t="s">
        <v>349</v>
      </c>
      <c r="K17" s="68">
        <v>0.5</v>
      </c>
      <c r="L17" s="69">
        <v>0.1</v>
      </c>
      <c r="M17" s="68">
        <v>6</v>
      </c>
      <c r="N17" s="69">
        <v>6</v>
      </c>
      <c r="O17" s="68">
        <v>40</v>
      </c>
      <c r="P17" s="69">
        <v>40</v>
      </c>
      <c r="Q17" s="70">
        <v>120</v>
      </c>
      <c r="R17" s="71">
        <v>24.000000000000004</v>
      </c>
    </row>
    <row r="18" spans="1:18" ht="210" customHeight="1" x14ac:dyDescent="0.25">
      <c r="A18" s="64">
        <v>103</v>
      </c>
      <c r="B18" s="65" t="s">
        <v>1843</v>
      </c>
      <c r="C18" s="66" t="s">
        <v>1844</v>
      </c>
      <c r="D18" s="72"/>
      <c r="E18" s="67" t="s">
        <v>352</v>
      </c>
      <c r="F18" s="67" t="s">
        <v>353</v>
      </c>
      <c r="G18" s="67" t="s">
        <v>668</v>
      </c>
      <c r="H18" s="67" t="s">
        <v>354</v>
      </c>
      <c r="I18" s="67" t="s">
        <v>658</v>
      </c>
      <c r="J18" s="67" t="s">
        <v>355</v>
      </c>
      <c r="K18" s="68">
        <v>1</v>
      </c>
      <c r="L18" s="69">
        <v>0.2</v>
      </c>
      <c r="M18" s="68">
        <v>6</v>
      </c>
      <c r="N18" s="69">
        <v>6</v>
      </c>
      <c r="O18" s="68">
        <v>15</v>
      </c>
      <c r="P18" s="69">
        <v>15</v>
      </c>
      <c r="Q18" s="70">
        <v>90</v>
      </c>
      <c r="R18" s="71">
        <v>18.000000000000004</v>
      </c>
    </row>
    <row r="19" spans="1:18" ht="210" customHeight="1" x14ac:dyDescent="0.25">
      <c r="A19" s="64">
        <v>104</v>
      </c>
      <c r="B19" s="65" t="s">
        <v>1843</v>
      </c>
      <c r="C19" s="66" t="s">
        <v>1844</v>
      </c>
      <c r="D19" s="72"/>
      <c r="E19" s="67" t="s">
        <v>352</v>
      </c>
      <c r="F19" s="67" t="s">
        <v>358</v>
      </c>
      <c r="G19" s="67" t="s">
        <v>669</v>
      </c>
      <c r="H19" s="67" t="s">
        <v>359</v>
      </c>
      <c r="I19" s="67" t="s">
        <v>599</v>
      </c>
      <c r="J19" s="67" t="s">
        <v>360</v>
      </c>
      <c r="K19" s="68">
        <v>0.5</v>
      </c>
      <c r="L19" s="69">
        <v>0.2</v>
      </c>
      <c r="M19" s="68">
        <v>6</v>
      </c>
      <c r="N19" s="69">
        <v>6</v>
      </c>
      <c r="O19" s="68">
        <v>15</v>
      </c>
      <c r="P19" s="69">
        <v>15</v>
      </c>
      <c r="Q19" s="70">
        <v>45</v>
      </c>
      <c r="R19" s="71">
        <v>18.000000000000004</v>
      </c>
    </row>
    <row r="20" spans="1:18" ht="210" customHeight="1" x14ac:dyDescent="0.25">
      <c r="A20" s="64">
        <v>105</v>
      </c>
      <c r="B20" s="65" t="s">
        <v>1843</v>
      </c>
      <c r="C20" s="66" t="s">
        <v>1844</v>
      </c>
      <c r="D20" s="72"/>
      <c r="E20" s="67" t="s">
        <v>352</v>
      </c>
      <c r="F20" s="67" t="s">
        <v>569</v>
      </c>
      <c r="G20" s="67" t="s">
        <v>670</v>
      </c>
      <c r="H20" s="67" t="s">
        <v>570</v>
      </c>
      <c r="I20" s="67" t="s">
        <v>658</v>
      </c>
      <c r="J20" s="67" t="s">
        <v>355</v>
      </c>
      <c r="K20" s="68">
        <v>1</v>
      </c>
      <c r="L20" s="69">
        <v>0.2</v>
      </c>
      <c r="M20" s="68">
        <v>6</v>
      </c>
      <c r="N20" s="69">
        <v>6</v>
      </c>
      <c r="O20" s="68">
        <v>15</v>
      </c>
      <c r="P20" s="69">
        <v>15</v>
      </c>
      <c r="Q20" s="70">
        <v>90</v>
      </c>
      <c r="R20" s="71">
        <v>18.000000000000004</v>
      </c>
    </row>
    <row r="21" spans="1:18" ht="210" customHeight="1" x14ac:dyDescent="0.25">
      <c r="A21" s="64">
        <v>106</v>
      </c>
      <c r="B21" s="65" t="s">
        <v>1843</v>
      </c>
      <c r="C21" s="66" t="s">
        <v>1844</v>
      </c>
      <c r="D21" s="72"/>
      <c r="E21" s="67" t="s">
        <v>363</v>
      </c>
      <c r="F21" s="67" t="s">
        <v>364</v>
      </c>
      <c r="G21" s="67" t="s">
        <v>671</v>
      </c>
      <c r="H21" s="67" t="s">
        <v>365</v>
      </c>
      <c r="I21" s="67" t="s">
        <v>599</v>
      </c>
      <c r="J21" s="67" t="s">
        <v>366</v>
      </c>
      <c r="K21" s="68">
        <v>0.5</v>
      </c>
      <c r="L21" s="69">
        <v>0.2</v>
      </c>
      <c r="M21" s="68">
        <v>6</v>
      </c>
      <c r="N21" s="69">
        <v>6</v>
      </c>
      <c r="O21" s="68">
        <v>15</v>
      </c>
      <c r="P21" s="69">
        <v>15</v>
      </c>
      <c r="Q21" s="70">
        <v>45</v>
      </c>
      <c r="R21" s="71">
        <v>18.000000000000004</v>
      </c>
    </row>
    <row r="22" spans="1:18" ht="210" customHeight="1" x14ac:dyDescent="0.25">
      <c r="A22" s="64">
        <v>107</v>
      </c>
      <c r="B22" s="65" t="s">
        <v>1843</v>
      </c>
      <c r="C22" s="66" t="s">
        <v>1844</v>
      </c>
      <c r="D22" s="72"/>
      <c r="E22" s="67" t="s">
        <v>367</v>
      </c>
      <c r="F22" s="67" t="s">
        <v>368</v>
      </c>
      <c r="G22" s="67" t="s">
        <v>672</v>
      </c>
      <c r="H22" s="67" t="s">
        <v>369</v>
      </c>
      <c r="I22" s="67" t="s">
        <v>658</v>
      </c>
      <c r="J22" s="67" t="s">
        <v>370</v>
      </c>
      <c r="K22" s="68">
        <v>1</v>
      </c>
      <c r="L22" s="69">
        <v>0.2</v>
      </c>
      <c r="M22" s="68">
        <v>6</v>
      </c>
      <c r="N22" s="69">
        <v>6</v>
      </c>
      <c r="O22" s="68">
        <v>15</v>
      </c>
      <c r="P22" s="69">
        <v>15</v>
      </c>
      <c r="Q22" s="70">
        <v>90</v>
      </c>
      <c r="R22" s="71">
        <v>18.000000000000004</v>
      </c>
    </row>
    <row r="23" spans="1:18" ht="210" customHeight="1" x14ac:dyDescent="0.25">
      <c r="A23" s="64">
        <v>108</v>
      </c>
      <c r="B23" s="65" t="s">
        <v>1843</v>
      </c>
      <c r="C23" s="66" t="s">
        <v>1844</v>
      </c>
      <c r="D23" s="72"/>
      <c r="E23" s="67" t="s">
        <v>352</v>
      </c>
      <c r="F23" s="67" t="s">
        <v>575</v>
      </c>
      <c r="G23" s="67" t="s">
        <v>673</v>
      </c>
      <c r="H23" s="67" t="s">
        <v>576</v>
      </c>
      <c r="I23" s="67" t="s">
        <v>658</v>
      </c>
      <c r="J23" s="67" t="s">
        <v>355</v>
      </c>
      <c r="K23" s="68">
        <v>1</v>
      </c>
      <c r="L23" s="69">
        <v>0.2</v>
      </c>
      <c r="M23" s="68">
        <v>6</v>
      </c>
      <c r="N23" s="69">
        <v>6</v>
      </c>
      <c r="O23" s="68">
        <v>15</v>
      </c>
      <c r="P23" s="69">
        <v>15</v>
      </c>
      <c r="Q23" s="70">
        <v>90</v>
      </c>
      <c r="R23" s="71">
        <v>18.000000000000004</v>
      </c>
    </row>
    <row r="24" spans="1:18" ht="210" customHeight="1" x14ac:dyDescent="0.25">
      <c r="A24" s="64">
        <v>109</v>
      </c>
      <c r="B24" s="65" t="s">
        <v>1843</v>
      </c>
      <c r="C24" s="66" t="s">
        <v>1844</v>
      </c>
      <c r="D24" s="72"/>
      <c r="E24" s="67" t="s">
        <v>352</v>
      </c>
      <c r="F24" s="67" t="s">
        <v>371</v>
      </c>
      <c r="G24" s="67" t="s">
        <v>674</v>
      </c>
      <c r="H24" s="67" t="s">
        <v>372</v>
      </c>
      <c r="I24" s="67" t="s">
        <v>599</v>
      </c>
      <c r="J24" s="67" t="s">
        <v>366</v>
      </c>
      <c r="K24" s="68">
        <v>0.5</v>
      </c>
      <c r="L24" s="69">
        <v>0.2</v>
      </c>
      <c r="M24" s="68">
        <v>6</v>
      </c>
      <c r="N24" s="69">
        <v>6</v>
      </c>
      <c r="O24" s="68">
        <v>15</v>
      </c>
      <c r="P24" s="69">
        <v>15</v>
      </c>
      <c r="Q24" s="70">
        <v>45</v>
      </c>
      <c r="R24" s="71">
        <v>18.000000000000004</v>
      </c>
    </row>
    <row r="25" spans="1:18" ht="210" customHeight="1" x14ac:dyDescent="0.25">
      <c r="A25" s="64">
        <v>110</v>
      </c>
      <c r="B25" s="65" t="s">
        <v>1843</v>
      </c>
      <c r="C25" s="66" t="s">
        <v>1844</v>
      </c>
      <c r="D25" s="72"/>
      <c r="E25" s="67" t="s">
        <v>582</v>
      </c>
      <c r="F25" s="67" t="s">
        <v>583</v>
      </c>
      <c r="G25" s="67" t="s">
        <v>675</v>
      </c>
      <c r="H25" s="67" t="s">
        <v>584</v>
      </c>
      <c r="I25" s="67" t="s">
        <v>595</v>
      </c>
      <c r="J25" s="67" t="s">
        <v>184</v>
      </c>
      <c r="K25" s="68">
        <v>0.2</v>
      </c>
      <c r="L25" s="69">
        <v>0.2</v>
      </c>
      <c r="M25" s="68">
        <v>6</v>
      </c>
      <c r="N25" s="69">
        <v>6</v>
      </c>
      <c r="O25" s="68">
        <v>7</v>
      </c>
      <c r="P25" s="69">
        <v>7</v>
      </c>
      <c r="Q25" s="70">
        <v>8.4000000000000021</v>
      </c>
      <c r="R25" s="71">
        <v>8.4000000000000021</v>
      </c>
    </row>
    <row r="26" spans="1:18" ht="210" customHeight="1" x14ac:dyDescent="0.25">
      <c r="A26" s="64">
        <v>111</v>
      </c>
      <c r="B26" s="65" t="s">
        <v>1843</v>
      </c>
      <c r="C26" s="66" t="s">
        <v>1844</v>
      </c>
      <c r="D26" s="72"/>
      <c r="E26" s="67" t="s">
        <v>585</v>
      </c>
      <c r="F26" s="67" t="s">
        <v>586</v>
      </c>
      <c r="G26" s="67" t="s">
        <v>676</v>
      </c>
      <c r="H26" s="67" t="s">
        <v>587</v>
      </c>
      <c r="I26" s="67" t="s">
        <v>595</v>
      </c>
      <c r="J26" s="67" t="s">
        <v>184</v>
      </c>
      <c r="K26" s="68">
        <v>0.1</v>
      </c>
      <c r="L26" s="69">
        <v>0.1</v>
      </c>
      <c r="M26" s="68">
        <v>6</v>
      </c>
      <c r="N26" s="69">
        <v>6</v>
      </c>
      <c r="O26" s="68">
        <v>15</v>
      </c>
      <c r="P26" s="69">
        <v>15</v>
      </c>
      <c r="Q26" s="70">
        <v>9.0000000000000018</v>
      </c>
      <c r="R26" s="71">
        <v>9.0000000000000018</v>
      </c>
    </row>
    <row r="27" spans="1:18" ht="210" customHeight="1" x14ac:dyDescent="0.25">
      <c r="A27" s="64">
        <v>112</v>
      </c>
      <c r="B27" s="65" t="s">
        <v>1845</v>
      </c>
      <c r="C27" s="66" t="s">
        <v>1846</v>
      </c>
      <c r="D27" s="72"/>
      <c r="E27" s="67" t="s">
        <v>48</v>
      </c>
      <c r="F27" s="67" t="s">
        <v>49</v>
      </c>
      <c r="G27" s="67" t="s">
        <v>608</v>
      </c>
      <c r="H27" s="67" t="s">
        <v>50</v>
      </c>
      <c r="I27" s="67" t="s">
        <v>599</v>
      </c>
      <c r="J27" s="67" t="s">
        <v>51</v>
      </c>
      <c r="K27" s="68">
        <v>1</v>
      </c>
      <c r="L27" s="69">
        <v>0.5</v>
      </c>
      <c r="M27" s="68">
        <v>6</v>
      </c>
      <c r="N27" s="69">
        <v>6</v>
      </c>
      <c r="O27" s="68">
        <v>7</v>
      </c>
      <c r="P27" s="69">
        <v>7</v>
      </c>
      <c r="Q27" s="70">
        <v>42</v>
      </c>
      <c r="R27" s="71">
        <v>21</v>
      </c>
    </row>
    <row r="28" spans="1:18" ht="210" customHeight="1" x14ac:dyDescent="0.25">
      <c r="A28" s="64">
        <v>113</v>
      </c>
      <c r="B28" s="65" t="s">
        <v>1845</v>
      </c>
      <c r="C28" s="66" t="s">
        <v>1846</v>
      </c>
      <c r="D28" s="72"/>
      <c r="E28" s="67" t="s">
        <v>611</v>
      </c>
      <c r="F28" s="67" t="s">
        <v>612</v>
      </c>
      <c r="G28" s="67" t="s">
        <v>613</v>
      </c>
      <c r="H28" s="67" t="s">
        <v>614</v>
      </c>
      <c r="I28" s="67" t="s">
        <v>599</v>
      </c>
      <c r="J28" s="67" t="s">
        <v>615</v>
      </c>
      <c r="K28" s="68">
        <v>0.5</v>
      </c>
      <c r="L28" s="69">
        <v>0.2</v>
      </c>
      <c r="M28" s="68">
        <v>6</v>
      </c>
      <c r="N28" s="69">
        <v>6</v>
      </c>
      <c r="O28" s="68">
        <v>7</v>
      </c>
      <c r="P28" s="69">
        <v>7</v>
      </c>
      <c r="Q28" s="70">
        <v>21</v>
      </c>
      <c r="R28" s="71">
        <v>8.4000000000000021</v>
      </c>
    </row>
    <row r="29" spans="1:18" ht="210" customHeight="1" x14ac:dyDescent="0.25">
      <c r="A29" s="64">
        <v>114</v>
      </c>
      <c r="B29" s="65" t="s">
        <v>1845</v>
      </c>
      <c r="C29" s="66" t="s">
        <v>1846</v>
      </c>
      <c r="D29" s="72"/>
      <c r="E29" s="67" t="s">
        <v>54</v>
      </c>
      <c r="F29" s="67" t="s">
        <v>55</v>
      </c>
      <c r="G29" s="67" t="s">
        <v>618</v>
      </c>
      <c r="H29" s="67" t="s">
        <v>56</v>
      </c>
      <c r="I29" s="67" t="s">
        <v>599</v>
      </c>
      <c r="J29" s="67" t="s">
        <v>57</v>
      </c>
      <c r="K29" s="68">
        <v>1</v>
      </c>
      <c r="L29" s="69">
        <v>0.5</v>
      </c>
      <c r="M29" s="68">
        <v>6</v>
      </c>
      <c r="N29" s="69">
        <v>6</v>
      </c>
      <c r="O29" s="68">
        <v>7</v>
      </c>
      <c r="P29" s="69">
        <v>7</v>
      </c>
      <c r="Q29" s="70">
        <v>42</v>
      </c>
      <c r="R29" s="71">
        <v>21</v>
      </c>
    </row>
    <row r="30" spans="1:18" ht="210" customHeight="1" x14ac:dyDescent="0.25">
      <c r="A30" s="64">
        <v>115</v>
      </c>
      <c r="B30" s="65" t="s">
        <v>1845</v>
      </c>
      <c r="C30" s="66" t="s">
        <v>1846</v>
      </c>
      <c r="D30" s="72"/>
      <c r="E30" s="67" t="s">
        <v>65</v>
      </c>
      <c r="F30" s="67" t="s">
        <v>66</v>
      </c>
      <c r="G30" s="67" t="s">
        <v>624</v>
      </c>
      <c r="H30" s="67" t="s">
        <v>67</v>
      </c>
      <c r="I30" s="67" t="s">
        <v>599</v>
      </c>
      <c r="J30" s="67" t="s">
        <v>51</v>
      </c>
      <c r="K30" s="68">
        <v>0.5</v>
      </c>
      <c r="L30" s="69">
        <v>0.2</v>
      </c>
      <c r="M30" s="68">
        <v>6</v>
      </c>
      <c r="N30" s="69">
        <v>6</v>
      </c>
      <c r="O30" s="68">
        <v>15</v>
      </c>
      <c r="P30" s="69">
        <v>15</v>
      </c>
      <c r="Q30" s="70">
        <v>45</v>
      </c>
      <c r="R30" s="71">
        <v>18.000000000000004</v>
      </c>
    </row>
    <row r="31" spans="1:18" ht="210" customHeight="1" x14ac:dyDescent="0.25">
      <c r="A31" s="64">
        <v>116</v>
      </c>
      <c r="B31" s="65" t="s">
        <v>1845</v>
      </c>
      <c r="C31" s="66" t="s">
        <v>1846</v>
      </c>
      <c r="D31" s="72"/>
      <c r="E31" s="67" t="s">
        <v>75</v>
      </c>
      <c r="F31" s="67" t="s">
        <v>76</v>
      </c>
      <c r="G31" s="67" t="s">
        <v>630</v>
      </c>
      <c r="H31" s="67" t="s">
        <v>77</v>
      </c>
      <c r="I31" s="67" t="s">
        <v>599</v>
      </c>
      <c r="J31" s="67" t="s">
        <v>78</v>
      </c>
      <c r="K31" s="68">
        <v>0.5</v>
      </c>
      <c r="L31" s="69">
        <v>0.2</v>
      </c>
      <c r="M31" s="68">
        <v>6</v>
      </c>
      <c r="N31" s="69">
        <v>6</v>
      </c>
      <c r="O31" s="68">
        <v>15</v>
      </c>
      <c r="P31" s="69">
        <v>15</v>
      </c>
      <c r="Q31" s="70">
        <v>45</v>
      </c>
      <c r="R31" s="71">
        <v>18.000000000000004</v>
      </c>
    </row>
    <row r="32" spans="1:18" ht="210" customHeight="1" x14ac:dyDescent="0.25">
      <c r="A32" s="64">
        <v>117</v>
      </c>
      <c r="B32" s="65" t="s">
        <v>1845</v>
      </c>
      <c r="C32" s="66" t="s">
        <v>1846</v>
      </c>
      <c r="D32" s="72"/>
      <c r="E32" s="67" t="s">
        <v>81</v>
      </c>
      <c r="F32" s="67" t="s">
        <v>82</v>
      </c>
      <c r="G32" s="67" t="s">
        <v>633</v>
      </c>
      <c r="H32" s="67" t="s">
        <v>83</v>
      </c>
      <c r="I32" s="67" t="s">
        <v>599</v>
      </c>
      <c r="J32" s="67" t="s">
        <v>78</v>
      </c>
      <c r="K32" s="68">
        <v>0.2</v>
      </c>
      <c r="L32" s="69">
        <v>0.1</v>
      </c>
      <c r="M32" s="68">
        <v>6</v>
      </c>
      <c r="N32" s="69">
        <v>6</v>
      </c>
      <c r="O32" s="68">
        <v>40</v>
      </c>
      <c r="P32" s="69">
        <v>40</v>
      </c>
      <c r="Q32" s="70">
        <v>48.000000000000007</v>
      </c>
      <c r="R32" s="71">
        <v>24.000000000000004</v>
      </c>
    </row>
    <row r="33" spans="1:18" ht="210" customHeight="1" x14ac:dyDescent="0.25">
      <c r="A33" s="64">
        <v>118</v>
      </c>
      <c r="B33" s="65" t="s">
        <v>1845</v>
      </c>
      <c r="C33" s="66" t="s">
        <v>1846</v>
      </c>
      <c r="D33" s="72"/>
      <c r="E33" s="67" t="s">
        <v>194</v>
      </c>
      <c r="F33" s="67" t="s">
        <v>195</v>
      </c>
      <c r="G33" s="67" t="s">
        <v>733</v>
      </c>
      <c r="H33" s="67" t="s">
        <v>196</v>
      </c>
      <c r="I33" s="67" t="s">
        <v>658</v>
      </c>
      <c r="J33" s="67" t="s">
        <v>197</v>
      </c>
      <c r="K33" s="68">
        <v>3</v>
      </c>
      <c r="L33" s="69">
        <v>0.5</v>
      </c>
      <c r="M33" s="68">
        <v>6</v>
      </c>
      <c r="N33" s="69">
        <v>6</v>
      </c>
      <c r="O33" s="68">
        <v>7</v>
      </c>
      <c r="P33" s="69">
        <v>3</v>
      </c>
      <c r="Q33" s="70">
        <v>126</v>
      </c>
      <c r="R33" s="71">
        <v>9</v>
      </c>
    </row>
    <row r="34" spans="1:18" ht="210" customHeight="1" x14ac:dyDescent="0.25">
      <c r="A34" s="64">
        <v>119</v>
      </c>
      <c r="B34" s="65" t="s">
        <v>1845</v>
      </c>
      <c r="C34" s="66" t="s">
        <v>1846</v>
      </c>
      <c r="D34" s="72"/>
      <c r="E34" s="67" t="s">
        <v>200</v>
      </c>
      <c r="F34" s="67" t="s">
        <v>201</v>
      </c>
      <c r="G34" s="67" t="s">
        <v>754</v>
      </c>
      <c r="H34" s="67" t="s">
        <v>202</v>
      </c>
      <c r="I34" s="67" t="s">
        <v>658</v>
      </c>
      <c r="J34" s="67" t="s">
        <v>203</v>
      </c>
      <c r="K34" s="68">
        <v>3</v>
      </c>
      <c r="L34" s="69">
        <v>0.5</v>
      </c>
      <c r="M34" s="68">
        <v>6</v>
      </c>
      <c r="N34" s="69">
        <v>6</v>
      </c>
      <c r="O34" s="68">
        <v>7</v>
      </c>
      <c r="P34" s="69">
        <v>3</v>
      </c>
      <c r="Q34" s="70">
        <v>126</v>
      </c>
      <c r="R34" s="71">
        <v>9</v>
      </c>
    </row>
    <row r="35" spans="1:18" ht="210" customHeight="1" x14ac:dyDescent="0.25">
      <c r="A35" s="64">
        <v>120</v>
      </c>
      <c r="B35" s="65" t="s">
        <v>1845</v>
      </c>
      <c r="C35" s="66" t="s">
        <v>1846</v>
      </c>
      <c r="D35" s="72"/>
      <c r="E35" s="67" t="s">
        <v>216</v>
      </c>
      <c r="F35" s="67" t="s">
        <v>217</v>
      </c>
      <c r="G35" s="67" t="s">
        <v>757</v>
      </c>
      <c r="H35" s="67" t="s">
        <v>218</v>
      </c>
      <c r="I35" s="67" t="s">
        <v>599</v>
      </c>
      <c r="J35" s="67" t="s">
        <v>219</v>
      </c>
      <c r="K35" s="68">
        <v>1</v>
      </c>
      <c r="L35" s="69">
        <v>0.5</v>
      </c>
      <c r="M35" s="68">
        <v>6</v>
      </c>
      <c r="N35" s="69">
        <v>6</v>
      </c>
      <c r="O35" s="68">
        <v>7</v>
      </c>
      <c r="P35" s="69">
        <v>7</v>
      </c>
      <c r="Q35" s="70">
        <v>42</v>
      </c>
      <c r="R35" s="71">
        <v>21</v>
      </c>
    </row>
    <row r="36" spans="1:18" ht="210" customHeight="1" x14ac:dyDescent="0.25">
      <c r="A36" s="64">
        <v>121</v>
      </c>
      <c r="B36" s="65" t="s">
        <v>1845</v>
      </c>
      <c r="C36" s="66" t="s">
        <v>1846</v>
      </c>
      <c r="D36" s="72"/>
      <c r="E36" s="67" t="s">
        <v>267</v>
      </c>
      <c r="F36" s="67" t="s">
        <v>268</v>
      </c>
      <c r="G36" s="67" t="s">
        <v>796</v>
      </c>
      <c r="H36" s="67" t="s">
        <v>269</v>
      </c>
      <c r="I36" s="67" t="s">
        <v>599</v>
      </c>
      <c r="J36" s="67" t="s">
        <v>270</v>
      </c>
      <c r="K36" s="68">
        <v>1</v>
      </c>
      <c r="L36" s="69">
        <v>0.5</v>
      </c>
      <c r="M36" s="68">
        <v>6</v>
      </c>
      <c r="N36" s="69">
        <v>6</v>
      </c>
      <c r="O36" s="68">
        <v>7</v>
      </c>
      <c r="P36" s="69">
        <v>7</v>
      </c>
      <c r="Q36" s="70">
        <v>42</v>
      </c>
      <c r="R36" s="71">
        <v>21</v>
      </c>
    </row>
    <row r="37" spans="1:18" ht="210" customHeight="1" x14ac:dyDescent="0.25">
      <c r="A37" s="64">
        <v>122</v>
      </c>
      <c r="B37" s="65" t="s">
        <v>1845</v>
      </c>
      <c r="C37" s="66" t="s">
        <v>1846</v>
      </c>
      <c r="D37" s="72"/>
      <c r="E37" s="67" t="s">
        <v>278</v>
      </c>
      <c r="F37" s="67" t="s">
        <v>279</v>
      </c>
      <c r="G37" s="67" t="s">
        <v>797</v>
      </c>
      <c r="H37" s="67" t="s">
        <v>280</v>
      </c>
      <c r="I37" s="67" t="s">
        <v>595</v>
      </c>
      <c r="J37" s="67" t="s">
        <v>243</v>
      </c>
      <c r="K37" s="68">
        <v>0.5</v>
      </c>
      <c r="L37" s="69">
        <v>0.52</v>
      </c>
      <c r="M37" s="68">
        <v>6</v>
      </c>
      <c r="N37" s="69">
        <v>6</v>
      </c>
      <c r="O37" s="68">
        <v>3</v>
      </c>
      <c r="P37" s="69">
        <v>3</v>
      </c>
      <c r="Q37" s="70">
        <v>9</v>
      </c>
      <c r="R37" s="71">
        <v>9.36</v>
      </c>
    </row>
    <row r="38" spans="1:18" ht="210" customHeight="1" x14ac:dyDescent="0.25">
      <c r="A38" s="64">
        <v>123</v>
      </c>
      <c r="B38" s="65" t="s">
        <v>1845</v>
      </c>
      <c r="C38" s="66" t="s">
        <v>1846</v>
      </c>
      <c r="D38" s="72"/>
      <c r="E38" s="67" t="s">
        <v>287</v>
      </c>
      <c r="F38" s="67" t="s">
        <v>288</v>
      </c>
      <c r="G38" s="67" t="s">
        <v>806</v>
      </c>
      <c r="H38" s="67" t="s">
        <v>289</v>
      </c>
      <c r="I38" s="67" t="s">
        <v>599</v>
      </c>
      <c r="J38" s="67" t="s">
        <v>290</v>
      </c>
      <c r="K38" s="68">
        <v>0.5</v>
      </c>
      <c r="L38" s="69">
        <v>0.2</v>
      </c>
      <c r="M38" s="68">
        <v>6</v>
      </c>
      <c r="N38" s="69">
        <v>6</v>
      </c>
      <c r="O38" s="68">
        <v>7</v>
      </c>
      <c r="P38" s="69">
        <v>7</v>
      </c>
      <c r="Q38" s="70">
        <v>21</v>
      </c>
      <c r="R38" s="71">
        <v>8.4000000000000021</v>
      </c>
    </row>
    <row r="39" spans="1:18" ht="210" customHeight="1" x14ac:dyDescent="0.25">
      <c r="B39" s="17"/>
    </row>
    <row r="40" spans="1:18" ht="210" customHeight="1" x14ac:dyDescent="0.25">
      <c r="B40" s="17"/>
    </row>
    <row r="41" spans="1:18" ht="210" customHeight="1" x14ac:dyDescent="0.25">
      <c r="B41" s="17"/>
    </row>
    <row r="42" spans="1:18" ht="210" customHeight="1" x14ac:dyDescent="0.25">
      <c r="B42" s="17"/>
    </row>
    <row r="43" spans="1:18" ht="210" customHeight="1" x14ac:dyDescent="0.25">
      <c r="B43" s="17"/>
    </row>
    <row r="44" spans="1:18" ht="210" customHeight="1" x14ac:dyDescent="0.25">
      <c r="B44" s="17"/>
    </row>
    <row r="45" spans="1:18" ht="210" customHeight="1" x14ac:dyDescent="0.25">
      <c r="B45" s="17"/>
    </row>
    <row r="46" spans="1:18" ht="210" customHeight="1" x14ac:dyDescent="0.25">
      <c r="B46" s="17"/>
    </row>
    <row r="47" spans="1:18" ht="210" customHeight="1" x14ac:dyDescent="0.25">
      <c r="B47" s="17"/>
    </row>
    <row r="48" spans="1:18" ht="210" customHeight="1" x14ac:dyDescent="0.25">
      <c r="B48" s="17"/>
    </row>
    <row r="49" spans="2:2" ht="210" customHeight="1" x14ac:dyDescent="0.25">
      <c r="B49" s="17"/>
    </row>
    <row r="50" spans="2:2" ht="210" customHeight="1" x14ac:dyDescent="0.25">
      <c r="B50" s="17"/>
    </row>
    <row r="51" spans="2:2" ht="210" customHeight="1" x14ac:dyDescent="0.25">
      <c r="B51" s="17"/>
    </row>
    <row r="52" spans="2:2" ht="210" customHeight="1" x14ac:dyDescent="0.25">
      <c r="B52" s="17"/>
    </row>
    <row r="53" spans="2:2" ht="210" customHeight="1" x14ac:dyDescent="0.25">
      <c r="B53" s="17"/>
    </row>
    <row r="54" spans="2:2" ht="210" customHeight="1" x14ac:dyDescent="0.25">
      <c r="B54" s="17"/>
    </row>
    <row r="55" spans="2:2" ht="210" customHeight="1" x14ac:dyDescent="0.25">
      <c r="B55" s="17"/>
    </row>
    <row r="56" spans="2:2" ht="210" customHeight="1" x14ac:dyDescent="0.25">
      <c r="B56" s="17"/>
    </row>
    <row r="57" spans="2:2" ht="210" customHeight="1" x14ac:dyDescent="0.25">
      <c r="B57" s="17"/>
    </row>
    <row r="58" spans="2:2" ht="210" customHeight="1" x14ac:dyDescent="0.25">
      <c r="B58" s="17"/>
    </row>
    <row r="59" spans="2:2" ht="210" customHeight="1" x14ac:dyDescent="0.25">
      <c r="B59" s="17"/>
    </row>
    <row r="60" spans="2:2" ht="210" customHeight="1" x14ac:dyDescent="0.25">
      <c r="B60" s="17"/>
    </row>
    <row r="61" spans="2:2" ht="210" customHeight="1" x14ac:dyDescent="0.25">
      <c r="B61" s="17"/>
    </row>
    <row r="62" spans="2:2" ht="210" customHeight="1" x14ac:dyDescent="0.25">
      <c r="B62" s="17"/>
    </row>
    <row r="63" spans="2:2" ht="210" customHeight="1" x14ac:dyDescent="0.25">
      <c r="B63" s="17"/>
    </row>
    <row r="64" spans="2:2" ht="210" customHeight="1" x14ac:dyDescent="0.25">
      <c r="B64" s="17"/>
    </row>
    <row r="65" spans="2:2" ht="210" customHeight="1" x14ac:dyDescent="0.25">
      <c r="B65" s="17"/>
    </row>
    <row r="66" spans="2:2" ht="210" customHeight="1" x14ac:dyDescent="0.25">
      <c r="B66" s="17"/>
    </row>
    <row r="67" spans="2:2" ht="210" customHeight="1" x14ac:dyDescent="0.25">
      <c r="B67" s="17"/>
    </row>
    <row r="68" spans="2:2" ht="210" customHeight="1" x14ac:dyDescent="0.25">
      <c r="B68" s="17"/>
    </row>
    <row r="69" spans="2:2" ht="210" customHeight="1" x14ac:dyDescent="0.25">
      <c r="B69" s="17"/>
    </row>
    <row r="70" spans="2:2" ht="210" customHeight="1" x14ac:dyDescent="0.25">
      <c r="B70" s="17"/>
    </row>
    <row r="71" spans="2:2" ht="210" customHeight="1" x14ac:dyDescent="0.25">
      <c r="B71" s="17"/>
    </row>
    <row r="72" spans="2:2" ht="210" customHeight="1" x14ac:dyDescent="0.25">
      <c r="B72" s="17"/>
    </row>
    <row r="73" spans="2:2" ht="210" customHeight="1" x14ac:dyDescent="0.25">
      <c r="B73" s="17"/>
    </row>
    <row r="74" spans="2:2" ht="210" customHeight="1" x14ac:dyDescent="0.25">
      <c r="B74" s="17"/>
    </row>
    <row r="75" spans="2:2" ht="210" customHeight="1" x14ac:dyDescent="0.25">
      <c r="B75" s="17"/>
    </row>
    <row r="76" spans="2:2" ht="210" customHeight="1" x14ac:dyDescent="0.25">
      <c r="B76" s="17"/>
    </row>
    <row r="77" spans="2:2" ht="210" customHeight="1" x14ac:dyDescent="0.25">
      <c r="B77" s="17"/>
    </row>
    <row r="78" spans="2:2" ht="210" customHeight="1" x14ac:dyDescent="0.25">
      <c r="B78" s="17"/>
    </row>
    <row r="79" spans="2:2" ht="210" customHeight="1" x14ac:dyDescent="0.25">
      <c r="B79" s="17"/>
    </row>
    <row r="80" spans="2:2" ht="210" customHeight="1" x14ac:dyDescent="0.25">
      <c r="B80" s="17"/>
    </row>
    <row r="81" spans="1:9" ht="210" customHeight="1" x14ac:dyDescent="0.25">
      <c r="B81" s="17"/>
    </row>
    <row r="82" spans="1:9" ht="210" customHeight="1" x14ac:dyDescent="0.25">
      <c r="B82" s="17"/>
    </row>
    <row r="83" spans="1:9" ht="210" customHeight="1" x14ac:dyDescent="0.25">
      <c r="B83" s="17"/>
    </row>
    <row r="84" spans="1:9" ht="210" customHeight="1" x14ac:dyDescent="0.25">
      <c r="B84" s="17"/>
    </row>
    <row r="85" spans="1:9" ht="210" customHeight="1" x14ac:dyDescent="0.25">
      <c r="B85" s="17"/>
    </row>
    <row r="86" spans="1:9" ht="210" customHeight="1" x14ac:dyDescent="0.25">
      <c r="B86" s="17"/>
    </row>
    <row r="87" spans="1:9" ht="210" customHeight="1" x14ac:dyDescent="0.25">
      <c r="A87" s="16">
        <v>86</v>
      </c>
      <c r="B87" s="17"/>
      <c r="G87" s="19" t="str">
        <f>IF(F87="","",VLOOKUP(F87,[3]списки!$U$2:$V$147,2,))</f>
        <v/>
      </c>
      <c r="I87" s="19" t="str">
        <f>IF(F87="","",VLOOKUP(Q87,[3]списки!$O$2:$P$8,2))</f>
        <v/>
      </c>
    </row>
    <row r="88" spans="1:9" x14ac:dyDescent="0.25">
      <c r="A88" s="16">
        <v>87</v>
      </c>
    </row>
    <row r="89" spans="1:9" x14ac:dyDescent="0.25">
      <c r="A89" s="16">
        <v>88</v>
      </c>
    </row>
    <row r="90" spans="1:9" x14ac:dyDescent="0.25">
      <c r="A90" s="16">
        <v>89</v>
      </c>
    </row>
    <row r="91" spans="1:9" x14ac:dyDescent="0.25">
      <c r="A91" s="16">
        <v>90</v>
      </c>
    </row>
    <row r="92" spans="1:9" x14ac:dyDescent="0.25">
      <c r="A92" s="16">
        <v>91</v>
      </c>
    </row>
    <row r="93" spans="1:9" x14ac:dyDescent="0.25">
      <c r="A93" s="16">
        <v>92</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39:R1048576">
    <cfRule type="expression" dxfId="655" priority="29">
      <formula>IF(ROW(Q1)&gt;6,Q1&gt;400)</formula>
    </cfRule>
    <cfRule type="expression" dxfId="654" priority="30">
      <formula>IF(ROW(Q1)&gt;6,Q1&gt;200)</formula>
    </cfRule>
    <cfRule type="expression" dxfId="653" priority="31">
      <formula>IF(ROW(Q1)&gt;6,Q1&gt;70)</formula>
    </cfRule>
    <cfRule type="expression" dxfId="652" priority="32">
      <formula>IF(ROW(Q1)&gt;6,Q1&gt;20)</formula>
    </cfRule>
  </conditionalFormatting>
  <conditionalFormatting sqref="Q7:R38">
    <cfRule type="expression" dxfId="651" priority="1">
      <formula>IF(ROW(Q7)&gt;6,Q7&gt;400)</formula>
    </cfRule>
    <cfRule type="expression" dxfId="650" priority="2">
      <formula>IF(ROW(Q7)&gt;6,Q7&gt;200)</formula>
    </cfRule>
    <cfRule type="expression" dxfId="649" priority="3">
      <formula>IF(ROW(Q7)&gt;6,Q7&gt;70)</formula>
    </cfRule>
    <cfRule type="expression" dxfId="648" priority="4">
      <formula>IF(ROW(Q7)&gt;6,Q7&gt;20)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1"/>
  <sheetViews>
    <sheetView view="pageBreakPreview" topLeftCell="A25" zoomScale="60" zoomScaleNormal="80" workbookViewId="0">
      <selection activeCell="B26" sqref="B26"/>
    </sheetView>
  </sheetViews>
  <sheetFormatPr defaultColWidth="9.140625" defaultRowHeight="21" x14ac:dyDescent="0.25"/>
  <cols>
    <col min="1" max="1" width="7.42578125" style="16" customWidth="1"/>
    <col min="2" max="2" width="146.42578125" style="18" customWidth="1"/>
    <col min="3" max="3" width="77.5703125" style="18" hidden="1" customWidth="1"/>
    <col min="4" max="4" width="12.7109375" style="18" hidden="1" customWidth="1"/>
    <col min="5" max="5" width="20.85546875" style="19" customWidth="1"/>
    <col min="6" max="6" width="11.5703125" style="19" customWidth="1"/>
    <col min="7" max="7" width="39.85546875" style="19" customWidth="1"/>
    <col min="8" max="8" width="33.28515625" style="19" customWidth="1"/>
    <col min="9" max="9" width="32.140625" style="19" customWidth="1"/>
    <col min="10" max="10" width="31"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124</v>
      </c>
      <c r="B7" s="65" t="s">
        <v>1847</v>
      </c>
      <c r="C7" s="66" t="s">
        <v>1848</v>
      </c>
      <c r="D7" s="72"/>
      <c r="E7" s="67" t="s">
        <v>19</v>
      </c>
      <c r="F7" s="67" t="s">
        <v>20</v>
      </c>
      <c r="G7" s="67" t="s">
        <v>594</v>
      </c>
      <c r="H7" s="67" t="s">
        <v>21</v>
      </c>
      <c r="I7" s="67" t="s">
        <v>595</v>
      </c>
      <c r="J7" s="67" t="s">
        <v>397</v>
      </c>
      <c r="K7" s="68">
        <v>1</v>
      </c>
      <c r="L7" s="69">
        <v>1</v>
      </c>
      <c r="M7" s="68">
        <v>6</v>
      </c>
      <c r="N7" s="69">
        <v>6</v>
      </c>
      <c r="O7" s="68">
        <v>3</v>
      </c>
      <c r="P7" s="69">
        <v>3</v>
      </c>
      <c r="Q7" s="70">
        <v>18</v>
      </c>
      <c r="R7" s="71">
        <v>18</v>
      </c>
    </row>
    <row r="8" spans="1:20" ht="210" customHeight="1" x14ac:dyDescent="0.25">
      <c r="A8" s="64">
        <v>125</v>
      </c>
      <c r="B8" s="65" t="s">
        <v>1847</v>
      </c>
      <c r="C8" s="66" t="s">
        <v>1848</v>
      </c>
      <c r="D8" s="72"/>
      <c r="E8" s="67" t="s">
        <v>1849</v>
      </c>
      <c r="F8" s="67" t="s">
        <v>32</v>
      </c>
      <c r="G8" s="67" t="s">
        <v>647</v>
      </c>
      <c r="H8" s="67" t="s">
        <v>33</v>
      </c>
      <c r="I8" s="67" t="s">
        <v>599</v>
      </c>
      <c r="J8" s="67" t="s">
        <v>34</v>
      </c>
      <c r="K8" s="68">
        <v>3</v>
      </c>
      <c r="L8" s="69">
        <v>1</v>
      </c>
      <c r="M8" s="68">
        <v>6</v>
      </c>
      <c r="N8" s="69">
        <v>6</v>
      </c>
      <c r="O8" s="68">
        <v>3</v>
      </c>
      <c r="P8" s="69">
        <v>3</v>
      </c>
      <c r="Q8" s="70">
        <v>54</v>
      </c>
      <c r="R8" s="71">
        <v>18</v>
      </c>
    </row>
    <row r="9" spans="1:20" ht="210" customHeight="1" x14ac:dyDescent="0.25">
      <c r="A9" s="64">
        <v>126</v>
      </c>
      <c r="B9" s="65" t="s">
        <v>1847</v>
      </c>
      <c r="C9" s="66" t="s">
        <v>1848</v>
      </c>
      <c r="D9" s="72"/>
      <c r="E9" s="67" t="s">
        <v>133</v>
      </c>
      <c r="F9" s="67" t="s">
        <v>134</v>
      </c>
      <c r="G9" s="67" t="s">
        <v>652</v>
      </c>
      <c r="H9" s="67" t="s">
        <v>135</v>
      </c>
      <c r="I9" s="67" t="s">
        <v>599</v>
      </c>
      <c r="J9" s="67" t="s">
        <v>130</v>
      </c>
      <c r="K9" s="68">
        <v>0.5</v>
      </c>
      <c r="L9" s="69">
        <v>0.2</v>
      </c>
      <c r="M9" s="68">
        <v>3</v>
      </c>
      <c r="N9" s="69">
        <v>3</v>
      </c>
      <c r="O9" s="68">
        <v>15</v>
      </c>
      <c r="P9" s="69">
        <v>15</v>
      </c>
      <c r="Q9" s="70">
        <v>22.5</v>
      </c>
      <c r="R9" s="71">
        <v>9.0000000000000018</v>
      </c>
    </row>
    <row r="10" spans="1:20" ht="210" customHeight="1" x14ac:dyDescent="0.25">
      <c r="A10" s="64">
        <v>127</v>
      </c>
      <c r="B10" s="65" t="s">
        <v>1847</v>
      </c>
      <c r="C10" s="66" t="s">
        <v>1848</v>
      </c>
      <c r="D10" s="72"/>
      <c r="E10" s="67" t="s">
        <v>171</v>
      </c>
      <c r="F10" s="67" t="s">
        <v>172</v>
      </c>
      <c r="G10" s="67" t="s">
        <v>653</v>
      </c>
      <c r="H10" s="67" t="s">
        <v>173</v>
      </c>
      <c r="I10" s="67" t="s">
        <v>599</v>
      </c>
      <c r="J10" s="67" t="s">
        <v>654</v>
      </c>
      <c r="K10" s="68">
        <v>3</v>
      </c>
      <c r="L10" s="69">
        <v>0.5</v>
      </c>
      <c r="M10" s="68">
        <v>3</v>
      </c>
      <c r="N10" s="69">
        <v>3</v>
      </c>
      <c r="O10" s="68">
        <v>3</v>
      </c>
      <c r="P10" s="69">
        <v>3</v>
      </c>
      <c r="Q10" s="70">
        <v>27</v>
      </c>
      <c r="R10" s="71">
        <v>4.5</v>
      </c>
    </row>
    <row r="11" spans="1:20" ht="210" customHeight="1" x14ac:dyDescent="0.25">
      <c r="A11" s="64">
        <v>128</v>
      </c>
      <c r="B11" s="65" t="s">
        <v>1847</v>
      </c>
      <c r="C11" s="66" t="s">
        <v>1848</v>
      </c>
      <c r="D11" s="72"/>
      <c r="E11" s="67" t="s">
        <v>655</v>
      </c>
      <c r="F11" s="67" t="s">
        <v>178</v>
      </c>
      <c r="G11" s="67" t="s">
        <v>656</v>
      </c>
      <c r="H11" s="67" t="s">
        <v>179</v>
      </c>
      <c r="I11" s="67" t="s">
        <v>599</v>
      </c>
      <c r="J11" s="67" t="s">
        <v>1823</v>
      </c>
      <c r="K11" s="68">
        <v>3</v>
      </c>
      <c r="L11" s="69">
        <v>1</v>
      </c>
      <c r="M11" s="68">
        <v>3</v>
      </c>
      <c r="N11" s="69">
        <v>3</v>
      </c>
      <c r="O11" s="68">
        <v>3</v>
      </c>
      <c r="P11" s="69">
        <v>3</v>
      </c>
      <c r="Q11" s="70">
        <v>27</v>
      </c>
      <c r="R11" s="71">
        <v>9</v>
      </c>
    </row>
    <row r="12" spans="1:20" ht="210" customHeight="1" x14ac:dyDescent="0.25">
      <c r="A12" s="64">
        <v>129</v>
      </c>
      <c r="B12" s="65" t="s">
        <v>1847</v>
      </c>
      <c r="C12" s="66" t="s">
        <v>1848</v>
      </c>
      <c r="D12" s="72"/>
      <c r="E12" s="67" t="s">
        <v>240</v>
      </c>
      <c r="F12" s="67" t="s">
        <v>241</v>
      </c>
      <c r="G12" s="67" t="s">
        <v>990</v>
      </c>
      <c r="H12" s="67" t="s">
        <v>242</v>
      </c>
      <c r="I12" s="67" t="s">
        <v>595</v>
      </c>
      <c r="J12" s="67" t="s">
        <v>243</v>
      </c>
      <c r="K12" s="68">
        <v>0.5</v>
      </c>
      <c r="L12" s="69">
        <v>0.5</v>
      </c>
      <c r="M12" s="68">
        <v>6</v>
      </c>
      <c r="N12" s="69">
        <v>6</v>
      </c>
      <c r="O12" s="68">
        <v>3</v>
      </c>
      <c r="P12" s="69">
        <v>3</v>
      </c>
      <c r="Q12" s="70">
        <v>9</v>
      </c>
      <c r="R12" s="71">
        <v>9</v>
      </c>
    </row>
    <row r="13" spans="1:20" ht="210" customHeight="1" x14ac:dyDescent="0.25">
      <c r="A13" s="64">
        <v>130</v>
      </c>
      <c r="B13" s="65" t="s">
        <v>1847</v>
      </c>
      <c r="C13" s="66" t="s">
        <v>1848</v>
      </c>
      <c r="D13" s="72"/>
      <c r="E13" s="67" t="s">
        <v>532</v>
      </c>
      <c r="F13" s="67" t="s">
        <v>533</v>
      </c>
      <c r="G13" s="67" t="s">
        <v>657</v>
      </c>
      <c r="H13" s="67" t="s">
        <v>534</v>
      </c>
      <c r="I13" s="67" t="s">
        <v>658</v>
      </c>
      <c r="J13" s="67" t="s">
        <v>535</v>
      </c>
      <c r="K13" s="68">
        <v>3</v>
      </c>
      <c r="L13" s="69">
        <v>0.5</v>
      </c>
      <c r="M13" s="68">
        <v>6</v>
      </c>
      <c r="N13" s="69">
        <v>6</v>
      </c>
      <c r="O13" s="68">
        <v>7</v>
      </c>
      <c r="P13" s="69">
        <v>7</v>
      </c>
      <c r="Q13" s="70">
        <v>126</v>
      </c>
      <c r="R13" s="71">
        <v>21</v>
      </c>
    </row>
    <row r="14" spans="1:20" ht="210" customHeight="1" x14ac:dyDescent="0.25">
      <c r="A14" s="64">
        <v>131</v>
      </c>
      <c r="B14" s="65" t="s">
        <v>1847</v>
      </c>
      <c r="C14" s="66" t="s">
        <v>1848</v>
      </c>
      <c r="D14" s="72"/>
      <c r="E14" s="67" t="s">
        <v>309</v>
      </c>
      <c r="F14" s="67" t="s">
        <v>310</v>
      </c>
      <c r="G14" s="67" t="s">
        <v>659</v>
      </c>
      <c r="H14" s="67" t="s">
        <v>311</v>
      </c>
      <c r="I14" s="67" t="s">
        <v>599</v>
      </c>
      <c r="J14" s="67" t="s">
        <v>312</v>
      </c>
      <c r="K14" s="68">
        <v>1</v>
      </c>
      <c r="L14" s="69">
        <v>0.5</v>
      </c>
      <c r="M14" s="68">
        <v>6</v>
      </c>
      <c r="N14" s="69">
        <v>6</v>
      </c>
      <c r="O14" s="68">
        <v>7</v>
      </c>
      <c r="P14" s="69">
        <v>7</v>
      </c>
      <c r="Q14" s="70">
        <v>42</v>
      </c>
      <c r="R14" s="71">
        <v>21</v>
      </c>
    </row>
    <row r="15" spans="1:20" ht="210" customHeight="1" x14ac:dyDescent="0.25">
      <c r="A15" s="64">
        <v>132</v>
      </c>
      <c r="B15" s="65" t="s">
        <v>1847</v>
      </c>
      <c r="C15" s="66" t="s">
        <v>1848</v>
      </c>
      <c r="D15" s="72"/>
      <c r="E15" s="67" t="s">
        <v>1481</v>
      </c>
      <c r="F15" s="67" t="s">
        <v>334</v>
      </c>
      <c r="G15" s="67" t="s">
        <v>660</v>
      </c>
      <c r="H15" s="67" t="s">
        <v>335</v>
      </c>
      <c r="I15" s="67" t="s">
        <v>661</v>
      </c>
      <c r="J15" s="67" t="s">
        <v>1850</v>
      </c>
      <c r="K15" s="68">
        <v>3</v>
      </c>
      <c r="L15" s="69">
        <v>0.5</v>
      </c>
      <c r="M15" s="68">
        <v>6</v>
      </c>
      <c r="N15" s="69">
        <v>6</v>
      </c>
      <c r="O15" s="68">
        <v>15</v>
      </c>
      <c r="P15" s="69">
        <v>15</v>
      </c>
      <c r="Q15" s="70">
        <v>270</v>
      </c>
      <c r="R15" s="71">
        <v>45</v>
      </c>
    </row>
    <row r="16" spans="1:20" ht="210" customHeight="1" x14ac:dyDescent="0.25">
      <c r="A16" s="64">
        <v>133</v>
      </c>
      <c r="B16" s="65" t="s">
        <v>1847</v>
      </c>
      <c r="C16" s="66" t="s">
        <v>1848</v>
      </c>
      <c r="D16" s="72"/>
      <c r="E16" s="67" t="s">
        <v>1851</v>
      </c>
      <c r="F16" s="67" t="s">
        <v>663</v>
      </c>
      <c r="G16" s="67" t="s">
        <v>664</v>
      </c>
      <c r="H16" s="67" t="s">
        <v>665</v>
      </c>
      <c r="I16" s="67" t="s">
        <v>599</v>
      </c>
      <c r="J16" s="67" t="s">
        <v>1852</v>
      </c>
      <c r="K16" s="68">
        <v>0.5</v>
      </c>
      <c r="L16" s="69">
        <v>0.2</v>
      </c>
      <c r="M16" s="68">
        <v>6</v>
      </c>
      <c r="N16" s="69">
        <v>6</v>
      </c>
      <c r="O16" s="68">
        <v>7</v>
      </c>
      <c r="P16" s="69">
        <v>7</v>
      </c>
      <c r="Q16" s="70">
        <v>21</v>
      </c>
      <c r="R16" s="71">
        <v>8.4000000000000021</v>
      </c>
    </row>
    <row r="17" spans="1:20" ht="210" customHeight="1" x14ac:dyDescent="0.25">
      <c r="A17" s="64">
        <v>134</v>
      </c>
      <c r="B17" s="65" t="s">
        <v>1847</v>
      </c>
      <c r="C17" s="66" t="s">
        <v>1848</v>
      </c>
      <c r="D17" s="72"/>
      <c r="E17" s="67" t="s">
        <v>346</v>
      </c>
      <c r="F17" s="67" t="s">
        <v>347</v>
      </c>
      <c r="G17" s="67" t="s">
        <v>667</v>
      </c>
      <c r="H17" s="67" t="s">
        <v>348</v>
      </c>
      <c r="I17" s="67" t="s">
        <v>658</v>
      </c>
      <c r="J17" s="67" t="s">
        <v>349</v>
      </c>
      <c r="K17" s="68">
        <v>0.5</v>
      </c>
      <c r="L17" s="69">
        <v>0.1</v>
      </c>
      <c r="M17" s="68">
        <v>6</v>
      </c>
      <c r="N17" s="69">
        <v>6</v>
      </c>
      <c r="O17" s="68">
        <v>40</v>
      </c>
      <c r="P17" s="69">
        <v>40</v>
      </c>
      <c r="Q17" s="70">
        <v>120</v>
      </c>
      <c r="R17" s="71">
        <v>24.000000000000004</v>
      </c>
    </row>
    <row r="18" spans="1:20" ht="210" customHeight="1" x14ac:dyDescent="0.25">
      <c r="A18" s="64">
        <v>135</v>
      </c>
      <c r="B18" s="65" t="s">
        <v>1847</v>
      </c>
      <c r="C18" s="66" t="s">
        <v>1848</v>
      </c>
      <c r="D18" s="72"/>
      <c r="E18" s="67" t="s">
        <v>352</v>
      </c>
      <c r="F18" s="67" t="s">
        <v>353</v>
      </c>
      <c r="G18" s="67" t="s">
        <v>668</v>
      </c>
      <c r="H18" s="67" t="s">
        <v>354</v>
      </c>
      <c r="I18" s="67" t="s">
        <v>658</v>
      </c>
      <c r="J18" s="67" t="s">
        <v>355</v>
      </c>
      <c r="K18" s="68">
        <v>1</v>
      </c>
      <c r="L18" s="69">
        <v>0.2</v>
      </c>
      <c r="M18" s="68">
        <v>6</v>
      </c>
      <c r="N18" s="69">
        <v>6</v>
      </c>
      <c r="O18" s="68">
        <v>15</v>
      </c>
      <c r="P18" s="69">
        <v>15</v>
      </c>
      <c r="Q18" s="70">
        <v>90</v>
      </c>
      <c r="R18" s="71">
        <v>18.000000000000004</v>
      </c>
    </row>
    <row r="19" spans="1:20" ht="210" customHeight="1" x14ac:dyDescent="0.25">
      <c r="A19" s="64">
        <v>136</v>
      </c>
      <c r="B19" s="65" t="s">
        <v>1847</v>
      </c>
      <c r="C19" s="66" t="s">
        <v>1848</v>
      </c>
      <c r="D19" s="72"/>
      <c r="E19" s="67" t="s">
        <v>352</v>
      </c>
      <c r="F19" s="67" t="s">
        <v>358</v>
      </c>
      <c r="G19" s="67" t="s">
        <v>669</v>
      </c>
      <c r="H19" s="67" t="s">
        <v>359</v>
      </c>
      <c r="I19" s="67" t="s">
        <v>599</v>
      </c>
      <c r="J19" s="67" t="s">
        <v>360</v>
      </c>
      <c r="K19" s="68">
        <v>0.5</v>
      </c>
      <c r="L19" s="69">
        <v>0.2</v>
      </c>
      <c r="M19" s="68">
        <v>6</v>
      </c>
      <c r="N19" s="69">
        <v>6</v>
      </c>
      <c r="O19" s="68">
        <v>15</v>
      </c>
      <c r="P19" s="69">
        <v>15</v>
      </c>
      <c r="Q19" s="70">
        <v>45</v>
      </c>
      <c r="R19" s="71">
        <v>18.000000000000004</v>
      </c>
    </row>
    <row r="20" spans="1:20" ht="210" customHeight="1" x14ac:dyDescent="0.25">
      <c r="A20" s="64">
        <v>137</v>
      </c>
      <c r="B20" s="65" t="s">
        <v>1847</v>
      </c>
      <c r="C20" s="66" t="s">
        <v>1848</v>
      </c>
      <c r="D20" s="72"/>
      <c r="E20" s="67" t="s">
        <v>352</v>
      </c>
      <c r="F20" s="67" t="s">
        <v>569</v>
      </c>
      <c r="G20" s="67" t="s">
        <v>670</v>
      </c>
      <c r="H20" s="67" t="s">
        <v>570</v>
      </c>
      <c r="I20" s="67" t="s">
        <v>658</v>
      </c>
      <c r="J20" s="67" t="s">
        <v>355</v>
      </c>
      <c r="K20" s="68">
        <v>1</v>
      </c>
      <c r="L20" s="69">
        <v>0.2</v>
      </c>
      <c r="M20" s="68">
        <v>6</v>
      </c>
      <c r="N20" s="69">
        <v>6</v>
      </c>
      <c r="O20" s="68">
        <v>15</v>
      </c>
      <c r="P20" s="69">
        <v>15</v>
      </c>
      <c r="Q20" s="70">
        <v>90</v>
      </c>
      <c r="R20" s="71">
        <v>18.000000000000004</v>
      </c>
    </row>
    <row r="21" spans="1:20" ht="210" customHeight="1" x14ac:dyDescent="0.25">
      <c r="A21" s="64">
        <v>138</v>
      </c>
      <c r="B21" s="65" t="s">
        <v>1847</v>
      </c>
      <c r="C21" s="66" t="s">
        <v>1848</v>
      </c>
      <c r="D21" s="72"/>
      <c r="E21" s="67" t="s">
        <v>363</v>
      </c>
      <c r="F21" s="67" t="s">
        <v>364</v>
      </c>
      <c r="G21" s="67" t="s">
        <v>671</v>
      </c>
      <c r="H21" s="67" t="s">
        <v>365</v>
      </c>
      <c r="I21" s="67" t="s">
        <v>599</v>
      </c>
      <c r="J21" s="67" t="s">
        <v>366</v>
      </c>
      <c r="K21" s="68">
        <v>0.5</v>
      </c>
      <c r="L21" s="69">
        <v>0.2</v>
      </c>
      <c r="M21" s="68">
        <v>6</v>
      </c>
      <c r="N21" s="69">
        <v>6</v>
      </c>
      <c r="O21" s="68">
        <v>15</v>
      </c>
      <c r="P21" s="69">
        <v>15</v>
      </c>
      <c r="Q21" s="70">
        <v>45</v>
      </c>
      <c r="R21" s="71">
        <v>18.000000000000004</v>
      </c>
    </row>
    <row r="22" spans="1:20" ht="210" customHeight="1" x14ac:dyDescent="0.25">
      <c r="A22" s="64">
        <v>139</v>
      </c>
      <c r="B22" s="65" t="s">
        <v>1847</v>
      </c>
      <c r="C22" s="66" t="s">
        <v>1848</v>
      </c>
      <c r="D22" s="72"/>
      <c r="E22" s="67" t="s">
        <v>367</v>
      </c>
      <c r="F22" s="67" t="s">
        <v>368</v>
      </c>
      <c r="G22" s="67" t="s">
        <v>672</v>
      </c>
      <c r="H22" s="67" t="s">
        <v>369</v>
      </c>
      <c r="I22" s="67" t="s">
        <v>658</v>
      </c>
      <c r="J22" s="67" t="s">
        <v>370</v>
      </c>
      <c r="K22" s="68">
        <v>1</v>
      </c>
      <c r="L22" s="69">
        <v>0.2</v>
      </c>
      <c r="M22" s="68">
        <v>6</v>
      </c>
      <c r="N22" s="69">
        <v>6</v>
      </c>
      <c r="O22" s="68">
        <v>15</v>
      </c>
      <c r="P22" s="69">
        <v>15</v>
      </c>
      <c r="Q22" s="70">
        <v>90</v>
      </c>
      <c r="R22" s="71">
        <v>18.000000000000004</v>
      </c>
    </row>
    <row r="23" spans="1:20" ht="210" customHeight="1" x14ac:dyDescent="0.25">
      <c r="A23" s="64">
        <v>140</v>
      </c>
      <c r="B23" s="65" t="s">
        <v>1847</v>
      </c>
      <c r="C23" s="66" t="s">
        <v>1848</v>
      </c>
      <c r="D23" s="72"/>
      <c r="E23" s="67" t="s">
        <v>352</v>
      </c>
      <c r="F23" s="67" t="s">
        <v>575</v>
      </c>
      <c r="G23" s="67" t="s">
        <v>673</v>
      </c>
      <c r="H23" s="67" t="s">
        <v>576</v>
      </c>
      <c r="I23" s="67" t="s">
        <v>658</v>
      </c>
      <c r="J23" s="67" t="s">
        <v>355</v>
      </c>
      <c r="K23" s="68">
        <v>1</v>
      </c>
      <c r="L23" s="69">
        <v>0.2</v>
      </c>
      <c r="M23" s="68">
        <v>6</v>
      </c>
      <c r="N23" s="69">
        <v>6</v>
      </c>
      <c r="O23" s="68">
        <v>15</v>
      </c>
      <c r="P23" s="69">
        <v>15</v>
      </c>
      <c r="Q23" s="70">
        <v>90</v>
      </c>
      <c r="R23" s="71">
        <v>18.000000000000004</v>
      </c>
    </row>
    <row r="24" spans="1:20" ht="210" customHeight="1" x14ac:dyDescent="0.25">
      <c r="A24" s="64">
        <v>141</v>
      </c>
      <c r="B24" s="65" t="s">
        <v>1847</v>
      </c>
      <c r="C24" s="66" t="s">
        <v>1848</v>
      </c>
      <c r="D24" s="72"/>
      <c r="E24" s="67" t="s">
        <v>352</v>
      </c>
      <c r="F24" s="67" t="s">
        <v>371</v>
      </c>
      <c r="G24" s="67" t="s">
        <v>674</v>
      </c>
      <c r="H24" s="67" t="s">
        <v>372</v>
      </c>
      <c r="I24" s="67" t="s">
        <v>599</v>
      </c>
      <c r="J24" s="67" t="s">
        <v>366</v>
      </c>
      <c r="K24" s="68">
        <v>0.5</v>
      </c>
      <c r="L24" s="69">
        <v>0.2</v>
      </c>
      <c r="M24" s="68">
        <v>6</v>
      </c>
      <c r="N24" s="69">
        <v>6</v>
      </c>
      <c r="O24" s="68">
        <v>15</v>
      </c>
      <c r="P24" s="69">
        <v>15</v>
      </c>
      <c r="Q24" s="70">
        <v>45</v>
      </c>
      <c r="R24" s="71">
        <v>18.000000000000004</v>
      </c>
    </row>
    <row r="25" spans="1:20" ht="210" customHeight="1" x14ac:dyDescent="0.25">
      <c r="A25" s="64">
        <v>142</v>
      </c>
      <c r="B25" s="65" t="s">
        <v>1847</v>
      </c>
      <c r="C25" s="66" t="s">
        <v>1848</v>
      </c>
      <c r="D25" s="72"/>
      <c r="E25" s="67" t="s">
        <v>582</v>
      </c>
      <c r="F25" s="67" t="s">
        <v>583</v>
      </c>
      <c r="G25" s="67" t="s">
        <v>675</v>
      </c>
      <c r="H25" s="67" t="s">
        <v>584</v>
      </c>
      <c r="I25" s="67" t="s">
        <v>595</v>
      </c>
      <c r="J25" s="67" t="s">
        <v>184</v>
      </c>
      <c r="K25" s="68">
        <v>0.2</v>
      </c>
      <c r="L25" s="69">
        <v>0.2</v>
      </c>
      <c r="M25" s="68">
        <v>6</v>
      </c>
      <c r="N25" s="69">
        <v>6</v>
      </c>
      <c r="O25" s="68">
        <v>7</v>
      </c>
      <c r="P25" s="69">
        <v>7</v>
      </c>
      <c r="Q25" s="70">
        <v>8.4000000000000021</v>
      </c>
      <c r="R25" s="71">
        <v>8.4000000000000021</v>
      </c>
    </row>
    <row r="26" spans="1:20" ht="210" customHeight="1" x14ac:dyDescent="0.25">
      <c r="A26" s="64">
        <v>143</v>
      </c>
      <c r="B26" s="65" t="s">
        <v>1847</v>
      </c>
      <c r="C26" s="66" t="s">
        <v>1848</v>
      </c>
      <c r="D26" s="72"/>
      <c r="E26" s="67" t="s">
        <v>585</v>
      </c>
      <c r="F26" s="67" t="s">
        <v>586</v>
      </c>
      <c r="G26" s="67" t="s">
        <v>676</v>
      </c>
      <c r="H26" s="67" t="s">
        <v>587</v>
      </c>
      <c r="I26" s="67" t="s">
        <v>595</v>
      </c>
      <c r="J26" s="67" t="s">
        <v>184</v>
      </c>
      <c r="K26" s="68">
        <v>0.1</v>
      </c>
      <c r="L26" s="69">
        <v>0.1</v>
      </c>
      <c r="M26" s="68">
        <v>6</v>
      </c>
      <c r="N26" s="69">
        <v>6</v>
      </c>
      <c r="O26" s="68">
        <v>15</v>
      </c>
      <c r="P26" s="69">
        <v>15</v>
      </c>
      <c r="Q26" s="70">
        <v>9.0000000000000018</v>
      </c>
      <c r="R26" s="71">
        <v>9.0000000000000018</v>
      </c>
    </row>
    <row r="27" spans="1:20" s="24" customFormat="1" ht="210" customHeight="1" x14ac:dyDescent="0.25">
      <c r="A27" s="16"/>
      <c r="B27" s="17"/>
      <c r="C27" s="18"/>
      <c r="D27" s="18"/>
      <c r="E27" s="19"/>
      <c r="F27" s="19"/>
      <c r="G27" s="19"/>
      <c r="H27" s="19"/>
      <c r="I27" s="19"/>
      <c r="J27" s="19"/>
      <c r="K27" s="20"/>
      <c r="L27" s="21"/>
      <c r="M27" s="20"/>
      <c r="N27" s="21"/>
      <c r="O27" s="20"/>
      <c r="P27" s="21"/>
      <c r="Q27" s="22"/>
      <c r="R27" s="23"/>
      <c r="T27" s="25"/>
    </row>
    <row r="28" spans="1:20" s="24" customFormat="1" ht="210" customHeight="1" x14ac:dyDescent="0.25">
      <c r="A28" s="16"/>
      <c r="B28" s="17"/>
      <c r="C28" s="18"/>
      <c r="D28" s="18"/>
      <c r="E28" s="19"/>
      <c r="F28" s="19"/>
      <c r="G28" s="19"/>
      <c r="H28" s="19"/>
      <c r="I28" s="19"/>
      <c r="J28" s="19"/>
      <c r="K28" s="20"/>
      <c r="L28" s="21"/>
      <c r="M28" s="20"/>
      <c r="N28" s="21"/>
      <c r="O28" s="20"/>
      <c r="P28" s="21"/>
      <c r="Q28" s="22"/>
      <c r="R28" s="23"/>
      <c r="T28" s="25"/>
    </row>
    <row r="29" spans="1:20" s="24" customFormat="1" ht="210" customHeight="1" x14ac:dyDescent="0.25">
      <c r="A29" s="16"/>
      <c r="B29" s="17"/>
      <c r="C29" s="18"/>
      <c r="D29" s="18"/>
      <c r="E29" s="19"/>
      <c r="F29" s="19"/>
      <c r="G29" s="19"/>
      <c r="H29" s="19"/>
      <c r="I29" s="19"/>
      <c r="J29" s="19"/>
      <c r="K29" s="20"/>
      <c r="L29" s="21"/>
      <c r="M29" s="20"/>
      <c r="N29" s="21"/>
      <c r="O29" s="20"/>
      <c r="P29" s="21"/>
      <c r="Q29" s="22"/>
      <c r="R29" s="23"/>
      <c r="T29" s="25"/>
    </row>
    <row r="30" spans="1:20" s="24" customFormat="1" ht="210" customHeight="1" x14ac:dyDescent="0.25">
      <c r="A30" s="16"/>
      <c r="B30" s="17"/>
      <c r="C30" s="18"/>
      <c r="D30" s="18"/>
      <c r="E30" s="19"/>
      <c r="F30" s="19"/>
      <c r="G30" s="19"/>
      <c r="H30" s="19"/>
      <c r="I30" s="19"/>
      <c r="J30" s="19"/>
      <c r="K30" s="20"/>
      <c r="L30" s="21"/>
      <c r="M30" s="20"/>
      <c r="N30" s="21"/>
      <c r="O30" s="20"/>
      <c r="P30" s="21"/>
      <c r="Q30" s="22"/>
      <c r="R30" s="23"/>
      <c r="T30" s="25"/>
    </row>
    <row r="31" spans="1:20" s="24" customFormat="1" ht="210" customHeight="1" x14ac:dyDescent="0.25">
      <c r="A31" s="16"/>
      <c r="B31" s="17"/>
      <c r="C31" s="18"/>
      <c r="D31" s="18"/>
      <c r="E31" s="19"/>
      <c r="F31" s="19"/>
      <c r="G31" s="19"/>
      <c r="H31" s="19"/>
      <c r="I31" s="19"/>
      <c r="J31" s="19"/>
      <c r="K31" s="20"/>
      <c r="L31" s="21"/>
      <c r="M31" s="20"/>
      <c r="N31" s="21"/>
      <c r="O31" s="20"/>
      <c r="P31" s="21"/>
      <c r="Q31" s="22"/>
      <c r="R31" s="23"/>
      <c r="T31" s="25"/>
    </row>
    <row r="32" spans="1:20" s="24" customFormat="1" ht="210" customHeight="1" x14ac:dyDescent="0.25">
      <c r="A32" s="16"/>
      <c r="B32" s="17"/>
      <c r="C32" s="18"/>
      <c r="D32" s="18"/>
      <c r="E32" s="19"/>
      <c r="F32" s="19"/>
      <c r="G32" s="19"/>
      <c r="H32" s="19"/>
      <c r="I32" s="19"/>
      <c r="J32" s="19"/>
      <c r="K32" s="20"/>
      <c r="L32" s="21"/>
      <c r="M32" s="20"/>
      <c r="N32" s="21"/>
      <c r="O32" s="20"/>
      <c r="P32" s="21"/>
      <c r="Q32" s="22"/>
      <c r="R32" s="23"/>
      <c r="T32" s="25"/>
    </row>
    <row r="33" spans="1:20" s="24" customFormat="1" ht="210" customHeight="1" x14ac:dyDescent="0.25">
      <c r="A33" s="16"/>
      <c r="B33" s="17"/>
      <c r="C33" s="18"/>
      <c r="D33" s="18"/>
      <c r="E33" s="19"/>
      <c r="F33" s="19"/>
      <c r="G33" s="19"/>
      <c r="H33" s="19"/>
      <c r="I33" s="19"/>
      <c r="J33" s="19"/>
      <c r="K33" s="20"/>
      <c r="L33" s="21"/>
      <c r="M33" s="20"/>
      <c r="N33" s="21"/>
      <c r="O33" s="20"/>
      <c r="P33" s="21"/>
      <c r="Q33" s="22"/>
      <c r="R33" s="23"/>
      <c r="T33" s="25"/>
    </row>
    <row r="34" spans="1:20" s="24" customFormat="1" ht="210" customHeight="1" x14ac:dyDescent="0.25">
      <c r="A34" s="16"/>
      <c r="B34" s="17"/>
      <c r="C34" s="18"/>
      <c r="D34" s="18"/>
      <c r="E34" s="19"/>
      <c r="F34" s="19"/>
      <c r="G34" s="19"/>
      <c r="H34" s="19"/>
      <c r="I34" s="19"/>
      <c r="J34" s="19"/>
      <c r="K34" s="20"/>
      <c r="L34" s="21"/>
      <c r="M34" s="20"/>
      <c r="N34" s="21"/>
      <c r="O34" s="20"/>
      <c r="P34" s="21"/>
      <c r="Q34" s="22"/>
      <c r="R34" s="23"/>
      <c r="T34" s="25"/>
    </row>
    <row r="35" spans="1:20" s="24" customFormat="1" ht="210" customHeight="1" x14ac:dyDescent="0.25">
      <c r="A35" s="16"/>
      <c r="B35" s="17"/>
      <c r="C35" s="18"/>
      <c r="D35" s="18"/>
      <c r="E35" s="19"/>
      <c r="F35" s="19"/>
      <c r="G35" s="19"/>
      <c r="H35" s="19"/>
      <c r="I35" s="19"/>
      <c r="J35" s="19"/>
      <c r="K35" s="20"/>
      <c r="L35" s="21"/>
      <c r="M35" s="20"/>
      <c r="N35" s="21"/>
      <c r="O35" s="20"/>
      <c r="P35" s="21"/>
      <c r="Q35" s="22"/>
      <c r="R35" s="23"/>
      <c r="T35" s="25"/>
    </row>
    <row r="36" spans="1:20" s="24" customFormat="1" ht="210" customHeight="1" x14ac:dyDescent="0.25">
      <c r="A36" s="16"/>
      <c r="B36" s="17"/>
      <c r="C36" s="18"/>
      <c r="D36" s="18"/>
      <c r="E36" s="19"/>
      <c r="F36" s="19"/>
      <c r="G36" s="19"/>
      <c r="H36" s="19"/>
      <c r="I36" s="19"/>
      <c r="J36" s="19"/>
      <c r="K36" s="20"/>
      <c r="L36" s="21"/>
      <c r="M36" s="20"/>
      <c r="N36" s="21"/>
      <c r="O36" s="20"/>
      <c r="P36" s="21"/>
      <c r="Q36" s="22"/>
      <c r="R36" s="23"/>
      <c r="T36" s="25"/>
    </row>
    <row r="37" spans="1:20" s="18" customFormat="1" ht="210" customHeight="1" x14ac:dyDescent="0.25">
      <c r="A37" s="16"/>
      <c r="B37" s="17"/>
      <c r="E37" s="19"/>
      <c r="F37" s="19"/>
      <c r="G37" s="19"/>
      <c r="H37" s="19"/>
      <c r="I37" s="19"/>
      <c r="J37" s="19"/>
      <c r="K37" s="20"/>
      <c r="L37" s="21"/>
      <c r="M37" s="20"/>
      <c r="N37" s="21"/>
      <c r="O37" s="20"/>
      <c r="P37" s="21"/>
      <c r="Q37" s="22"/>
      <c r="R37" s="23"/>
      <c r="S37" s="24"/>
      <c r="T37" s="25"/>
    </row>
    <row r="38" spans="1:20" s="18" customFormat="1" ht="210" customHeight="1" x14ac:dyDescent="0.25">
      <c r="A38" s="16"/>
      <c r="B38" s="17"/>
      <c r="E38" s="19"/>
      <c r="F38" s="19"/>
      <c r="G38" s="19"/>
      <c r="H38" s="19"/>
      <c r="I38" s="19"/>
      <c r="J38" s="19"/>
      <c r="K38" s="20"/>
      <c r="L38" s="21"/>
      <c r="M38" s="20"/>
      <c r="N38" s="21"/>
      <c r="O38" s="20"/>
      <c r="P38" s="21"/>
      <c r="Q38" s="22"/>
      <c r="R38" s="23"/>
      <c r="S38" s="24"/>
      <c r="T38" s="25"/>
    </row>
    <row r="39" spans="1:20" s="18" customFormat="1" ht="210" customHeight="1" x14ac:dyDescent="0.25">
      <c r="A39" s="16"/>
      <c r="B39" s="17"/>
      <c r="E39" s="19"/>
      <c r="F39" s="19"/>
      <c r="G39" s="19"/>
      <c r="H39" s="19"/>
      <c r="I39" s="19"/>
      <c r="J39" s="19"/>
      <c r="K39" s="20"/>
      <c r="L39" s="21"/>
      <c r="M39" s="20"/>
      <c r="N39" s="21"/>
      <c r="O39" s="20"/>
      <c r="P39" s="21"/>
      <c r="Q39" s="22"/>
      <c r="R39" s="23"/>
      <c r="S39" s="24"/>
      <c r="T39" s="25"/>
    </row>
    <row r="40" spans="1:20" s="18" customFormat="1" ht="210" customHeight="1" x14ac:dyDescent="0.25">
      <c r="A40" s="16"/>
      <c r="B40" s="17"/>
      <c r="E40" s="19"/>
      <c r="F40" s="19"/>
      <c r="G40" s="19"/>
      <c r="H40" s="19"/>
      <c r="I40" s="19"/>
      <c r="J40" s="19"/>
      <c r="K40" s="20"/>
      <c r="L40" s="21"/>
      <c r="M40" s="20"/>
      <c r="N40" s="21"/>
      <c r="O40" s="20"/>
      <c r="P40" s="21"/>
      <c r="Q40" s="22"/>
      <c r="R40" s="23"/>
      <c r="S40" s="24"/>
      <c r="T40" s="25"/>
    </row>
    <row r="41" spans="1:20" s="18" customFormat="1" ht="210" customHeight="1" x14ac:dyDescent="0.25">
      <c r="A41" s="16"/>
      <c r="B41" s="17"/>
      <c r="E41" s="19"/>
      <c r="F41" s="19"/>
      <c r="G41" s="19"/>
      <c r="H41" s="19"/>
      <c r="I41" s="19"/>
      <c r="J41" s="19"/>
      <c r="K41" s="20"/>
      <c r="L41" s="21"/>
      <c r="M41" s="20"/>
      <c r="N41" s="21"/>
      <c r="O41" s="20"/>
      <c r="P41" s="21"/>
      <c r="Q41" s="22"/>
      <c r="R41" s="23"/>
      <c r="S41" s="24"/>
      <c r="T41" s="25"/>
    </row>
    <row r="42" spans="1:20" s="18" customFormat="1" ht="210" customHeight="1" x14ac:dyDescent="0.25">
      <c r="A42" s="16"/>
      <c r="B42" s="17"/>
      <c r="E42" s="19"/>
      <c r="F42" s="19"/>
      <c r="G42" s="19"/>
      <c r="H42" s="19"/>
      <c r="I42" s="19"/>
      <c r="J42" s="19"/>
      <c r="K42" s="20"/>
      <c r="L42" s="21"/>
      <c r="M42" s="20"/>
      <c r="N42" s="21"/>
      <c r="O42" s="20"/>
      <c r="P42" s="21"/>
      <c r="Q42" s="22"/>
      <c r="R42" s="23"/>
      <c r="S42" s="24"/>
      <c r="T42" s="25"/>
    </row>
    <row r="43" spans="1:20" s="18" customFormat="1" ht="210" customHeight="1" x14ac:dyDescent="0.25">
      <c r="A43" s="16"/>
      <c r="B43" s="17"/>
      <c r="E43" s="19"/>
      <c r="F43" s="19"/>
      <c r="G43" s="19"/>
      <c r="H43" s="19"/>
      <c r="I43" s="19"/>
      <c r="J43" s="19"/>
      <c r="K43" s="20"/>
      <c r="L43" s="21"/>
      <c r="M43" s="20"/>
      <c r="N43" s="21"/>
      <c r="O43" s="20"/>
      <c r="P43" s="21"/>
      <c r="Q43" s="22"/>
      <c r="R43" s="23"/>
      <c r="S43" s="24"/>
      <c r="T43" s="25"/>
    </row>
    <row r="44" spans="1:20" s="18" customFormat="1" ht="210" customHeight="1" x14ac:dyDescent="0.25">
      <c r="A44" s="16"/>
      <c r="B44" s="17"/>
      <c r="E44" s="19"/>
      <c r="F44" s="19"/>
      <c r="G44" s="19"/>
      <c r="H44" s="19"/>
      <c r="I44" s="19"/>
      <c r="J44" s="19"/>
      <c r="K44" s="20"/>
      <c r="L44" s="21"/>
      <c r="M44" s="20"/>
      <c r="N44" s="21"/>
      <c r="O44" s="20"/>
      <c r="P44" s="21"/>
      <c r="Q44" s="22"/>
      <c r="R44" s="23"/>
      <c r="S44" s="24"/>
      <c r="T44" s="25"/>
    </row>
    <row r="45" spans="1:20" s="18" customFormat="1" ht="210" customHeight="1" x14ac:dyDescent="0.25">
      <c r="A45" s="16"/>
      <c r="B45" s="17"/>
      <c r="E45" s="19"/>
      <c r="F45" s="19"/>
      <c r="G45" s="19"/>
      <c r="H45" s="19"/>
      <c r="I45" s="19"/>
      <c r="J45" s="19"/>
      <c r="K45" s="20"/>
      <c r="L45" s="21"/>
      <c r="M45" s="20"/>
      <c r="N45" s="21"/>
      <c r="O45" s="20"/>
      <c r="P45" s="21"/>
      <c r="Q45" s="22"/>
      <c r="R45" s="23"/>
      <c r="S45" s="24"/>
      <c r="T45" s="25"/>
    </row>
    <row r="46" spans="1:20" s="18" customFormat="1" ht="210" customHeight="1" x14ac:dyDescent="0.25">
      <c r="A46" s="16"/>
      <c r="B46" s="17"/>
      <c r="E46" s="19"/>
      <c r="F46" s="19"/>
      <c r="G46" s="19"/>
      <c r="H46" s="19"/>
      <c r="I46" s="19"/>
      <c r="J46" s="19"/>
      <c r="K46" s="20"/>
      <c r="L46" s="21"/>
      <c r="M46" s="20"/>
      <c r="N46" s="21"/>
      <c r="O46" s="20"/>
      <c r="P46" s="21"/>
      <c r="Q46" s="22"/>
      <c r="R46" s="23"/>
      <c r="S46" s="24"/>
      <c r="T46" s="25"/>
    </row>
    <row r="47" spans="1:20" s="18" customFormat="1" ht="210" customHeight="1" x14ac:dyDescent="0.25">
      <c r="A47" s="16"/>
      <c r="B47" s="17"/>
      <c r="E47" s="19"/>
      <c r="F47" s="19"/>
      <c r="G47" s="19"/>
      <c r="H47" s="19"/>
      <c r="I47" s="19"/>
      <c r="J47" s="19"/>
      <c r="K47" s="20"/>
      <c r="L47" s="21"/>
      <c r="M47" s="20"/>
      <c r="N47" s="21"/>
      <c r="O47" s="20"/>
      <c r="P47" s="21"/>
      <c r="Q47" s="22"/>
      <c r="R47" s="23"/>
      <c r="S47" s="24"/>
      <c r="T47" s="25"/>
    </row>
    <row r="48" spans="1:20" s="18" customFormat="1" ht="210" customHeight="1" x14ac:dyDescent="0.25">
      <c r="A48" s="16"/>
      <c r="B48" s="17"/>
      <c r="E48" s="19"/>
      <c r="F48" s="19"/>
      <c r="G48" s="19"/>
      <c r="H48" s="19"/>
      <c r="I48" s="19"/>
      <c r="J48" s="19"/>
      <c r="K48" s="20"/>
      <c r="L48" s="21"/>
      <c r="M48" s="20"/>
      <c r="N48" s="21"/>
      <c r="O48" s="20"/>
      <c r="P48" s="21"/>
      <c r="Q48" s="22"/>
      <c r="R48" s="23"/>
      <c r="S48" s="24"/>
      <c r="T48" s="25"/>
    </row>
    <row r="49" spans="1:20" s="18" customFormat="1" ht="210" customHeight="1" x14ac:dyDescent="0.25">
      <c r="A49" s="16"/>
      <c r="B49" s="17"/>
      <c r="E49" s="19"/>
      <c r="F49" s="19"/>
      <c r="G49" s="19"/>
      <c r="H49" s="19"/>
      <c r="I49" s="19"/>
      <c r="J49" s="19"/>
      <c r="K49" s="20"/>
      <c r="L49" s="21"/>
      <c r="M49" s="20"/>
      <c r="N49" s="21"/>
      <c r="O49" s="20"/>
      <c r="P49" s="21"/>
      <c r="Q49" s="22"/>
      <c r="R49" s="23"/>
      <c r="S49" s="24"/>
      <c r="T49" s="25"/>
    </row>
    <row r="50" spans="1:20" s="18" customFormat="1" ht="210" customHeight="1" x14ac:dyDescent="0.25">
      <c r="A50" s="16"/>
      <c r="B50" s="17"/>
      <c r="E50" s="19"/>
      <c r="F50" s="19"/>
      <c r="G50" s="19"/>
      <c r="H50" s="19"/>
      <c r="I50" s="19"/>
      <c r="J50" s="19"/>
      <c r="K50" s="20"/>
      <c r="L50" s="21"/>
      <c r="M50" s="20"/>
      <c r="N50" s="21"/>
      <c r="O50" s="20"/>
      <c r="P50" s="21"/>
      <c r="Q50" s="22"/>
      <c r="R50" s="23"/>
      <c r="S50" s="24"/>
      <c r="T50" s="25"/>
    </row>
    <row r="51" spans="1:20" s="18" customFormat="1" ht="210" customHeight="1" x14ac:dyDescent="0.25">
      <c r="A51" s="16"/>
      <c r="B51" s="17"/>
      <c r="E51" s="19"/>
      <c r="F51" s="19"/>
      <c r="G51" s="19"/>
      <c r="H51" s="19"/>
      <c r="I51" s="19"/>
      <c r="J51" s="19"/>
      <c r="K51" s="20"/>
      <c r="L51" s="21"/>
      <c r="M51" s="20"/>
      <c r="N51" s="21"/>
      <c r="O51" s="20"/>
      <c r="P51" s="21"/>
      <c r="Q51" s="22"/>
      <c r="R51" s="23"/>
      <c r="S51" s="24"/>
      <c r="T51" s="25"/>
    </row>
    <row r="52" spans="1:20" s="18" customFormat="1" ht="210" customHeight="1" x14ac:dyDescent="0.25">
      <c r="A52" s="16"/>
      <c r="B52" s="17"/>
      <c r="E52" s="19"/>
      <c r="F52" s="19"/>
      <c r="G52" s="19"/>
      <c r="H52" s="19"/>
      <c r="I52" s="19"/>
      <c r="J52" s="19"/>
      <c r="K52" s="20"/>
      <c r="L52" s="21"/>
      <c r="M52" s="20"/>
      <c r="N52" s="21"/>
      <c r="O52" s="20"/>
      <c r="P52" s="21"/>
      <c r="Q52" s="22"/>
      <c r="R52" s="23"/>
      <c r="S52" s="24"/>
      <c r="T52" s="25"/>
    </row>
    <row r="53" spans="1:20" s="18" customFormat="1" ht="210" customHeight="1" x14ac:dyDescent="0.25">
      <c r="A53" s="16"/>
      <c r="B53" s="17"/>
      <c r="E53" s="19"/>
      <c r="F53" s="19"/>
      <c r="G53" s="19"/>
      <c r="H53" s="19"/>
      <c r="I53" s="19"/>
      <c r="J53" s="19"/>
      <c r="K53" s="20"/>
      <c r="L53" s="21"/>
      <c r="M53" s="20"/>
      <c r="N53" s="21"/>
      <c r="O53" s="20"/>
      <c r="P53" s="21"/>
      <c r="Q53" s="22"/>
      <c r="R53" s="23"/>
      <c r="S53" s="24"/>
      <c r="T53" s="25"/>
    </row>
    <row r="54" spans="1:20" s="18" customFormat="1" ht="210" customHeight="1" x14ac:dyDescent="0.25">
      <c r="A54" s="16"/>
      <c r="B54" s="17"/>
      <c r="E54" s="19"/>
      <c r="F54" s="19"/>
      <c r="G54" s="19"/>
      <c r="H54" s="19"/>
      <c r="I54" s="19"/>
      <c r="J54" s="19"/>
      <c r="K54" s="20"/>
      <c r="L54" s="21"/>
      <c r="M54" s="20"/>
      <c r="N54" s="21"/>
      <c r="O54" s="20"/>
      <c r="P54" s="21"/>
      <c r="Q54" s="22"/>
      <c r="R54" s="23"/>
      <c r="S54" s="24"/>
      <c r="T54" s="25"/>
    </row>
    <row r="55" spans="1:20" s="18" customFormat="1" ht="210" customHeight="1" x14ac:dyDescent="0.25">
      <c r="A55" s="16"/>
      <c r="B55" s="17"/>
      <c r="E55" s="19"/>
      <c r="F55" s="19"/>
      <c r="G55" s="19"/>
      <c r="H55" s="19"/>
      <c r="I55" s="19"/>
      <c r="J55" s="19"/>
      <c r="K55" s="20"/>
      <c r="L55" s="21"/>
      <c r="M55" s="20"/>
      <c r="N55" s="21"/>
      <c r="O55" s="20"/>
      <c r="P55" s="21"/>
      <c r="Q55" s="22"/>
      <c r="R55" s="23"/>
      <c r="S55" s="24"/>
      <c r="T55" s="25"/>
    </row>
    <row r="56" spans="1:20" s="18" customFormat="1" ht="210" customHeight="1" x14ac:dyDescent="0.25">
      <c r="A56" s="16"/>
      <c r="B56" s="17"/>
      <c r="E56" s="19"/>
      <c r="F56" s="19"/>
      <c r="G56" s="19"/>
      <c r="H56" s="19"/>
      <c r="I56" s="19"/>
      <c r="J56" s="19"/>
      <c r="K56" s="20"/>
      <c r="L56" s="21"/>
      <c r="M56" s="20"/>
      <c r="N56" s="21"/>
      <c r="O56" s="20"/>
      <c r="P56" s="21"/>
      <c r="Q56" s="22"/>
      <c r="R56" s="23"/>
      <c r="S56" s="24"/>
      <c r="T56" s="25"/>
    </row>
    <row r="57" spans="1:20" s="18" customFormat="1" ht="210" customHeight="1" x14ac:dyDescent="0.25">
      <c r="A57" s="16"/>
      <c r="B57" s="17"/>
      <c r="E57" s="19"/>
      <c r="F57" s="19"/>
      <c r="G57" s="19"/>
      <c r="H57" s="19"/>
      <c r="I57" s="19"/>
      <c r="J57" s="19"/>
      <c r="K57" s="20"/>
      <c r="L57" s="21"/>
      <c r="M57" s="20"/>
      <c r="N57" s="21"/>
      <c r="O57" s="20"/>
      <c r="P57" s="21"/>
      <c r="Q57" s="22"/>
      <c r="R57" s="23"/>
      <c r="S57" s="24"/>
      <c r="T57" s="25"/>
    </row>
    <row r="58" spans="1:20" s="18" customFormat="1" ht="210" customHeight="1" x14ac:dyDescent="0.25">
      <c r="A58" s="16"/>
      <c r="B58" s="17"/>
      <c r="E58" s="19"/>
      <c r="F58" s="19"/>
      <c r="G58" s="19"/>
      <c r="H58" s="19"/>
      <c r="I58" s="19"/>
      <c r="J58" s="19"/>
      <c r="K58" s="20"/>
      <c r="L58" s="21"/>
      <c r="M58" s="20"/>
      <c r="N58" s="21"/>
      <c r="O58" s="20"/>
      <c r="P58" s="21"/>
      <c r="Q58" s="22"/>
      <c r="R58" s="23"/>
      <c r="S58" s="24"/>
      <c r="T58" s="25"/>
    </row>
    <row r="59" spans="1:20" s="18" customFormat="1" ht="210" customHeight="1" x14ac:dyDescent="0.25">
      <c r="A59" s="16"/>
      <c r="B59" s="17"/>
      <c r="E59" s="19"/>
      <c r="F59" s="19"/>
      <c r="G59" s="19"/>
      <c r="H59" s="19"/>
      <c r="I59" s="19"/>
      <c r="J59" s="19"/>
      <c r="K59" s="20"/>
      <c r="L59" s="21"/>
      <c r="M59" s="20"/>
      <c r="N59" s="21"/>
      <c r="O59" s="20"/>
      <c r="P59" s="21"/>
      <c r="Q59" s="22"/>
      <c r="R59" s="23"/>
      <c r="S59" s="24"/>
      <c r="T59" s="25"/>
    </row>
    <row r="60" spans="1:20" s="18" customFormat="1" ht="210" customHeight="1" x14ac:dyDescent="0.25">
      <c r="A60" s="16"/>
      <c r="B60" s="17"/>
      <c r="E60" s="19"/>
      <c r="F60" s="19"/>
      <c r="G60" s="19"/>
      <c r="H60" s="19"/>
      <c r="I60" s="19"/>
      <c r="J60" s="19"/>
      <c r="K60" s="20"/>
      <c r="L60" s="21"/>
      <c r="M60" s="20"/>
      <c r="N60" s="21"/>
      <c r="O60" s="20"/>
      <c r="P60" s="21"/>
      <c r="Q60" s="22"/>
      <c r="R60" s="23"/>
      <c r="S60" s="24"/>
      <c r="T60" s="25"/>
    </row>
    <row r="61" spans="1:20" s="18" customFormat="1" ht="210" customHeight="1" x14ac:dyDescent="0.25">
      <c r="A61" s="16"/>
      <c r="B61" s="17"/>
      <c r="E61" s="19"/>
      <c r="F61" s="19"/>
      <c r="G61" s="19"/>
      <c r="H61" s="19"/>
      <c r="I61" s="19"/>
      <c r="J61" s="19"/>
      <c r="K61" s="20"/>
      <c r="L61" s="21"/>
      <c r="M61" s="20"/>
      <c r="N61" s="21"/>
      <c r="O61" s="20"/>
      <c r="P61" s="21"/>
      <c r="Q61" s="22"/>
      <c r="R61" s="23"/>
      <c r="S61" s="24"/>
      <c r="T61" s="25"/>
    </row>
    <row r="62" spans="1:20" s="18" customFormat="1" ht="210" customHeight="1" x14ac:dyDescent="0.25">
      <c r="A62" s="16"/>
      <c r="B62" s="17"/>
      <c r="E62" s="19"/>
      <c r="F62" s="19"/>
      <c r="G62" s="19"/>
      <c r="H62" s="19"/>
      <c r="I62" s="19"/>
      <c r="J62" s="19"/>
      <c r="K62" s="20"/>
      <c r="L62" s="21"/>
      <c r="M62" s="20"/>
      <c r="N62" s="21"/>
      <c r="O62" s="20"/>
      <c r="P62" s="21"/>
      <c r="Q62" s="22"/>
      <c r="R62" s="23"/>
      <c r="S62" s="24"/>
      <c r="T62" s="25"/>
    </row>
    <row r="63" spans="1:20" s="18" customFormat="1" ht="210" customHeight="1" x14ac:dyDescent="0.25">
      <c r="A63" s="16"/>
      <c r="B63" s="17"/>
      <c r="E63" s="19"/>
      <c r="F63" s="19"/>
      <c r="G63" s="19"/>
      <c r="H63" s="19"/>
      <c r="I63" s="19"/>
      <c r="J63" s="19"/>
      <c r="K63" s="20"/>
      <c r="L63" s="21"/>
      <c r="M63" s="20"/>
      <c r="N63" s="21"/>
      <c r="O63" s="20"/>
      <c r="P63" s="21"/>
      <c r="Q63" s="22"/>
      <c r="R63" s="23"/>
      <c r="S63" s="24"/>
      <c r="T63" s="25"/>
    </row>
    <row r="64" spans="1:20" s="18" customFormat="1" ht="210" customHeight="1" x14ac:dyDescent="0.25">
      <c r="A64" s="16"/>
      <c r="B64" s="17"/>
      <c r="E64" s="19"/>
      <c r="F64" s="19"/>
      <c r="G64" s="19"/>
      <c r="H64" s="19"/>
      <c r="I64" s="19"/>
      <c r="J64" s="19"/>
      <c r="K64" s="20"/>
      <c r="L64" s="21"/>
      <c r="M64" s="20"/>
      <c r="N64" s="21"/>
      <c r="O64" s="20"/>
      <c r="P64" s="21"/>
      <c r="Q64" s="22"/>
      <c r="R64" s="23"/>
      <c r="S64" s="24"/>
      <c r="T64" s="25"/>
    </row>
    <row r="65" spans="1:20" s="18" customFormat="1" ht="210" customHeight="1" x14ac:dyDescent="0.25">
      <c r="A65" s="16"/>
      <c r="B65" s="17"/>
      <c r="E65" s="19"/>
      <c r="F65" s="19"/>
      <c r="G65" s="19"/>
      <c r="H65" s="19"/>
      <c r="I65" s="19"/>
      <c r="J65" s="19"/>
      <c r="K65" s="20"/>
      <c r="L65" s="21"/>
      <c r="M65" s="20"/>
      <c r="N65" s="21"/>
      <c r="O65" s="20"/>
      <c r="P65" s="21"/>
      <c r="Q65" s="22"/>
      <c r="R65" s="23"/>
      <c r="S65" s="24"/>
      <c r="T65" s="25"/>
    </row>
    <row r="66" spans="1:20" s="18" customFormat="1" ht="210" customHeight="1" x14ac:dyDescent="0.25">
      <c r="A66" s="16"/>
      <c r="B66" s="17"/>
      <c r="E66" s="19"/>
      <c r="F66" s="19"/>
      <c r="G66" s="19"/>
      <c r="H66" s="19"/>
      <c r="I66" s="19"/>
      <c r="J66" s="19"/>
      <c r="K66" s="20"/>
      <c r="L66" s="21"/>
      <c r="M66" s="20"/>
      <c r="N66" s="21"/>
      <c r="O66" s="20"/>
      <c r="P66" s="21"/>
      <c r="Q66" s="22"/>
      <c r="R66" s="23"/>
      <c r="S66" s="24"/>
      <c r="T66" s="25"/>
    </row>
    <row r="67" spans="1:20" s="18" customFormat="1" ht="210" customHeight="1" x14ac:dyDescent="0.25">
      <c r="A67" s="16"/>
      <c r="B67" s="17"/>
      <c r="E67" s="19"/>
      <c r="F67" s="19"/>
      <c r="G67" s="19"/>
      <c r="H67" s="19"/>
      <c r="I67" s="19"/>
      <c r="J67" s="19"/>
      <c r="K67" s="20"/>
      <c r="L67" s="21"/>
      <c r="M67" s="20"/>
      <c r="N67" s="21"/>
      <c r="O67" s="20"/>
      <c r="P67" s="21"/>
      <c r="Q67" s="22"/>
      <c r="R67" s="23"/>
      <c r="S67" s="24"/>
      <c r="T67" s="25"/>
    </row>
    <row r="68" spans="1:20" s="18" customFormat="1" ht="210" customHeight="1" x14ac:dyDescent="0.25">
      <c r="A68" s="16"/>
      <c r="B68" s="17"/>
      <c r="E68" s="19"/>
      <c r="F68" s="19"/>
      <c r="G68" s="19"/>
      <c r="H68" s="19"/>
      <c r="I68" s="19"/>
      <c r="J68" s="19"/>
      <c r="K68" s="20"/>
      <c r="L68" s="21"/>
      <c r="M68" s="20"/>
      <c r="N68" s="21"/>
      <c r="O68" s="20"/>
      <c r="P68" s="21"/>
      <c r="Q68" s="22"/>
      <c r="R68" s="23"/>
      <c r="S68" s="24"/>
      <c r="T68" s="25"/>
    </row>
    <row r="69" spans="1:20" s="19" customFormat="1" ht="210" customHeight="1" x14ac:dyDescent="0.25">
      <c r="A69" s="16"/>
      <c r="B69" s="17"/>
      <c r="C69" s="18"/>
      <c r="D69" s="18"/>
      <c r="K69" s="20"/>
      <c r="L69" s="21"/>
      <c r="M69" s="20"/>
      <c r="N69" s="21"/>
      <c r="O69" s="20"/>
      <c r="P69" s="21"/>
      <c r="Q69" s="22"/>
      <c r="R69" s="23"/>
      <c r="S69" s="24"/>
      <c r="T69" s="25"/>
    </row>
    <row r="70" spans="1:20" s="19" customFormat="1" ht="210" customHeight="1" x14ac:dyDescent="0.25">
      <c r="A70" s="16"/>
      <c r="B70" s="17"/>
      <c r="C70" s="18"/>
      <c r="D70" s="18"/>
      <c r="K70" s="20"/>
      <c r="L70" s="21"/>
      <c r="M70" s="20"/>
      <c r="N70" s="21"/>
      <c r="O70" s="20"/>
      <c r="P70" s="21"/>
      <c r="Q70" s="22"/>
      <c r="R70" s="23"/>
      <c r="S70" s="24"/>
      <c r="T70" s="25"/>
    </row>
    <row r="71" spans="1:20" s="19" customFormat="1" ht="210" customHeight="1" x14ac:dyDescent="0.25">
      <c r="A71" s="16"/>
      <c r="B71" s="17"/>
      <c r="C71" s="18"/>
      <c r="D71" s="18"/>
      <c r="K71" s="20"/>
      <c r="L71" s="21"/>
      <c r="M71" s="20"/>
      <c r="N71" s="21"/>
      <c r="O71" s="20"/>
      <c r="P71" s="21"/>
      <c r="Q71" s="22"/>
      <c r="R71" s="23"/>
      <c r="S71" s="24"/>
      <c r="T71" s="25"/>
    </row>
    <row r="72" spans="1:20" s="19" customFormat="1" ht="210" customHeight="1" x14ac:dyDescent="0.25">
      <c r="A72" s="16"/>
      <c r="B72" s="17"/>
      <c r="C72" s="18"/>
      <c r="D72" s="18"/>
      <c r="K72" s="20"/>
      <c r="L72" s="21"/>
      <c r="M72" s="20"/>
      <c r="N72" s="21"/>
      <c r="O72" s="20"/>
      <c r="P72" s="21"/>
      <c r="Q72" s="22"/>
      <c r="R72" s="23"/>
      <c r="S72" s="24"/>
      <c r="T72" s="25"/>
    </row>
    <row r="73" spans="1:20" s="19" customFormat="1" ht="210" customHeight="1" x14ac:dyDescent="0.25">
      <c r="A73" s="16"/>
      <c r="B73" s="17"/>
      <c r="C73" s="18"/>
      <c r="D73" s="18"/>
      <c r="K73" s="20"/>
      <c r="L73" s="21"/>
      <c r="M73" s="20"/>
      <c r="N73" s="21"/>
      <c r="O73" s="20"/>
      <c r="P73" s="21"/>
      <c r="Q73" s="22"/>
      <c r="R73" s="23"/>
      <c r="S73" s="24"/>
      <c r="T73" s="25"/>
    </row>
    <row r="74" spans="1:20" s="19" customFormat="1" ht="210" customHeight="1" x14ac:dyDescent="0.25">
      <c r="A74" s="16"/>
      <c r="B74" s="17"/>
      <c r="C74" s="18"/>
      <c r="D74" s="18"/>
      <c r="K74" s="20"/>
      <c r="L74" s="21"/>
      <c r="M74" s="20"/>
      <c r="N74" s="21"/>
      <c r="O74" s="20"/>
      <c r="P74" s="21"/>
      <c r="Q74" s="22"/>
      <c r="R74" s="23"/>
      <c r="S74" s="24"/>
      <c r="T74" s="25"/>
    </row>
    <row r="75" spans="1:20" s="19" customFormat="1" ht="210" customHeight="1" x14ac:dyDescent="0.25">
      <c r="A75" s="16">
        <v>86</v>
      </c>
      <c r="B75" s="17"/>
      <c r="C75" s="18"/>
      <c r="D75" s="18"/>
      <c r="G75" s="19" t="str">
        <f>IF(F75="","",VLOOKUP(F75,[3]списки!$U$2:$V$147,2,))</f>
        <v/>
      </c>
      <c r="I75" s="19" t="str">
        <f>IF(F75="","",VLOOKUP(Q75,[3]списки!$O$2:$P$8,2))</f>
        <v/>
      </c>
      <c r="K75" s="20"/>
      <c r="L75" s="21"/>
      <c r="M75" s="20"/>
      <c r="N75" s="21"/>
      <c r="O75" s="20"/>
      <c r="P75" s="21"/>
      <c r="Q75" s="22"/>
      <c r="R75" s="23"/>
      <c r="S75" s="24"/>
      <c r="T75" s="25"/>
    </row>
    <row r="76" spans="1:20" s="19" customFormat="1" x14ac:dyDescent="0.25">
      <c r="A76" s="16">
        <v>87</v>
      </c>
      <c r="B76" s="18"/>
      <c r="C76" s="18"/>
      <c r="D76" s="18"/>
      <c r="K76" s="20"/>
      <c r="L76" s="21"/>
      <c r="M76" s="20"/>
      <c r="N76" s="21"/>
      <c r="O76" s="20"/>
      <c r="P76" s="21"/>
      <c r="Q76" s="22"/>
      <c r="R76" s="23"/>
      <c r="S76" s="24"/>
      <c r="T76" s="25"/>
    </row>
    <row r="77" spans="1:20" s="19" customFormat="1" x14ac:dyDescent="0.25">
      <c r="A77" s="16">
        <v>88</v>
      </c>
      <c r="B77" s="18"/>
      <c r="C77" s="18"/>
      <c r="D77" s="18"/>
      <c r="K77" s="20"/>
      <c r="L77" s="21"/>
      <c r="M77" s="20"/>
      <c r="N77" s="21"/>
      <c r="O77" s="20"/>
      <c r="P77" s="21"/>
      <c r="Q77" s="22"/>
      <c r="R77" s="23"/>
      <c r="S77" s="24"/>
      <c r="T77" s="25"/>
    </row>
    <row r="78" spans="1:20" s="19" customFormat="1" x14ac:dyDescent="0.25">
      <c r="A78" s="16">
        <v>89</v>
      </c>
      <c r="B78" s="18"/>
      <c r="C78" s="18"/>
      <c r="D78" s="18"/>
      <c r="K78" s="20"/>
      <c r="L78" s="21"/>
      <c r="M78" s="20"/>
      <c r="N78" s="21"/>
      <c r="O78" s="20"/>
      <c r="P78" s="21"/>
      <c r="Q78" s="22"/>
      <c r="R78" s="23"/>
      <c r="S78" s="24"/>
      <c r="T78" s="25"/>
    </row>
    <row r="79" spans="1:20" s="19" customFormat="1" x14ac:dyDescent="0.25">
      <c r="A79" s="16">
        <v>90</v>
      </c>
      <c r="B79" s="18"/>
      <c r="C79" s="18"/>
      <c r="D79" s="18"/>
      <c r="K79" s="20"/>
      <c r="L79" s="21"/>
      <c r="M79" s="20"/>
      <c r="N79" s="21"/>
      <c r="O79" s="20"/>
      <c r="P79" s="21"/>
      <c r="Q79" s="22"/>
      <c r="R79" s="23"/>
      <c r="S79" s="24"/>
      <c r="T79" s="25"/>
    </row>
    <row r="80" spans="1:20" s="19" customFormat="1" x14ac:dyDescent="0.25">
      <c r="A80" s="16">
        <v>91</v>
      </c>
      <c r="B80" s="18"/>
      <c r="C80" s="18"/>
      <c r="D80" s="18"/>
      <c r="K80" s="20"/>
      <c r="L80" s="21"/>
      <c r="M80" s="20"/>
      <c r="N80" s="21"/>
      <c r="O80" s="20"/>
      <c r="P80" s="21"/>
      <c r="Q80" s="22"/>
      <c r="R80" s="23"/>
      <c r="S80" s="24"/>
      <c r="T80" s="25"/>
    </row>
    <row r="81" spans="1:20" s="19" customFormat="1" x14ac:dyDescent="0.25">
      <c r="A81" s="16">
        <v>92</v>
      </c>
      <c r="B81" s="18"/>
      <c r="C81" s="18"/>
      <c r="D81" s="18"/>
      <c r="K81" s="20"/>
      <c r="L81" s="21"/>
      <c r="M81" s="20"/>
      <c r="N81" s="21"/>
      <c r="O81" s="20"/>
      <c r="P81" s="21"/>
      <c r="Q81" s="22"/>
      <c r="R81" s="23"/>
      <c r="S81" s="24"/>
      <c r="T81" s="25"/>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7:R1048576">
    <cfRule type="expression" dxfId="647" priority="9">
      <formula>IF(ROW(Q1)&gt;6,Q1&gt;400)</formula>
    </cfRule>
    <cfRule type="expression" dxfId="646" priority="10">
      <formula>IF(ROW(Q1)&gt;6,Q1&gt;200)</formula>
    </cfRule>
    <cfRule type="expression" dxfId="645" priority="11">
      <formula>IF(ROW(Q1)&gt;6,Q1&gt;70)</formula>
    </cfRule>
    <cfRule type="expression" dxfId="644" priority="12">
      <formula>IF(ROW(Q1)&gt;6,Q1&gt;20)</formula>
    </cfRule>
  </conditionalFormatting>
  <conditionalFormatting sqref="Q7:R26">
    <cfRule type="expression" dxfId="643" priority="1">
      <formula>IF(ROW(Q7)&gt;6,Q7&gt;400)</formula>
    </cfRule>
    <cfRule type="expression" dxfId="642" priority="2">
      <formula>IF(ROW(Q7)&gt;6,Q7&gt;200)</formula>
    </cfRule>
    <cfRule type="expression" dxfId="641" priority="3">
      <formula>IF(ROW(Q7)&gt;6,Q7&gt;70)</formula>
    </cfRule>
    <cfRule type="expression" dxfId="640" priority="4">
      <formula>IF(ROW(Q7)&gt;6,Q7&gt;20)</formula>
    </cfRule>
  </conditionalFormatting>
  <dataValidations count="4">
    <dataValidation type="list" allowBlank="1" showInputMessage="1" showErrorMessage="1" sqref="K7:L1048576">
      <formula1>Вр</formula1>
    </dataValidation>
    <dataValidation type="list" allowBlank="1" showInputMessage="1" showErrorMessage="1" sqref="M7:N1048576">
      <formula1>Пд</formula1>
    </dataValidation>
    <dataValidation type="list" allowBlank="1" showInputMessage="1" showErrorMessage="1" sqref="O7:P1048576">
      <formula1>Пс</formula1>
    </dataValidation>
    <dataValidation type="list" allowBlank="1" showInputMessage="1" showErrorMessage="1" sqref="F7:F1048576">
      <formula1>Код</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6"/>
  <sheetViews>
    <sheetView view="pageBreakPreview" zoomScale="60" zoomScaleNormal="80" workbookViewId="0">
      <selection activeCell="B9" sqref="B9"/>
    </sheetView>
  </sheetViews>
  <sheetFormatPr defaultColWidth="9.140625" defaultRowHeight="21" x14ac:dyDescent="0.25"/>
  <cols>
    <col min="1" max="1" width="7.42578125" style="16" customWidth="1"/>
    <col min="2" max="2" width="146.42578125" style="18" customWidth="1"/>
    <col min="3" max="3" width="77.5703125" style="18" hidden="1" customWidth="1"/>
    <col min="4" max="4" width="12.7109375" style="18" hidden="1" customWidth="1"/>
    <col min="5" max="5" width="20.85546875" style="19" customWidth="1"/>
    <col min="6" max="6" width="11.5703125" style="19" customWidth="1"/>
    <col min="7" max="7" width="39.85546875" style="19" customWidth="1"/>
    <col min="8" max="8" width="33.28515625" style="19" customWidth="1"/>
    <col min="9" max="9" width="32.140625" style="19" customWidth="1"/>
    <col min="10" max="10" width="31"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16">
        <v>1</v>
      </c>
      <c r="B7" s="17" t="s">
        <v>1853</v>
      </c>
      <c r="C7" s="18" t="s">
        <v>1854</v>
      </c>
      <c r="D7" s="28"/>
      <c r="E7" s="19" t="s">
        <v>19</v>
      </c>
      <c r="F7" s="19" t="s">
        <v>20</v>
      </c>
      <c r="G7" s="19" t="s">
        <v>594</v>
      </c>
      <c r="H7" s="19" t="s">
        <v>21</v>
      </c>
      <c r="I7" s="19" t="s">
        <v>595</v>
      </c>
      <c r="J7" s="19" t="s">
        <v>397</v>
      </c>
      <c r="K7" s="20">
        <v>1</v>
      </c>
      <c r="L7" s="21">
        <v>1</v>
      </c>
      <c r="M7" s="20">
        <v>6</v>
      </c>
      <c r="N7" s="21">
        <v>6</v>
      </c>
      <c r="O7" s="20">
        <v>3</v>
      </c>
      <c r="P7" s="21">
        <v>3</v>
      </c>
      <c r="Q7" s="22">
        <v>18</v>
      </c>
      <c r="R7" s="23">
        <v>18</v>
      </c>
    </row>
    <row r="8" spans="1:20" ht="210" customHeight="1" x14ac:dyDescent="0.25">
      <c r="A8" s="16">
        <v>2</v>
      </c>
      <c r="B8" s="17" t="s">
        <v>1853</v>
      </c>
      <c r="C8" s="18" t="s">
        <v>1854</v>
      </c>
      <c r="D8" s="28"/>
      <c r="E8" s="19" t="s">
        <v>1798</v>
      </c>
      <c r="F8" s="19" t="s">
        <v>32</v>
      </c>
      <c r="G8" s="19" t="s">
        <v>647</v>
      </c>
      <c r="H8" s="19" t="s">
        <v>33</v>
      </c>
      <c r="I8" s="19" t="s">
        <v>599</v>
      </c>
      <c r="J8" s="19" t="s">
        <v>34</v>
      </c>
      <c r="K8" s="20">
        <v>3</v>
      </c>
      <c r="L8" s="21">
        <v>1</v>
      </c>
      <c r="M8" s="20">
        <v>6</v>
      </c>
      <c r="N8" s="21">
        <v>6</v>
      </c>
      <c r="O8" s="20">
        <v>3</v>
      </c>
      <c r="P8" s="21">
        <v>3</v>
      </c>
      <c r="Q8" s="22">
        <v>54</v>
      </c>
      <c r="R8" s="23">
        <v>18</v>
      </c>
    </row>
    <row r="9" spans="1:20" ht="210" customHeight="1" x14ac:dyDescent="0.25">
      <c r="A9" s="16">
        <v>3</v>
      </c>
      <c r="B9" s="17" t="s">
        <v>1853</v>
      </c>
      <c r="C9" s="18" t="s">
        <v>1854</v>
      </c>
      <c r="D9" s="28"/>
      <c r="E9" s="19" t="s">
        <v>133</v>
      </c>
      <c r="F9" s="19" t="s">
        <v>134</v>
      </c>
      <c r="G9" s="19" t="s">
        <v>652</v>
      </c>
      <c r="H9" s="19" t="s">
        <v>135</v>
      </c>
      <c r="I9" s="19" t="s">
        <v>599</v>
      </c>
      <c r="J9" s="19" t="s">
        <v>130</v>
      </c>
      <c r="K9" s="20">
        <v>0.5</v>
      </c>
      <c r="L9" s="21">
        <v>0.2</v>
      </c>
      <c r="M9" s="20">
        <v>3</v>
      </c>
      <c r="N9" s="21">
        <v>3</v>
      </c>
      <c r="O9" s="20">
        <v>15</v>
      </c>
      <c r="P9" s="21">
        <v>15</v>
      </c>
      <c r="Q9" s="22">
        <v>22.5</v>
      </c>
      <c r="R9" s="23">
        <v>9.0000000000000018</v>
      </c>
    </row>
    <row r="10" spans="1:20" ht="210" customHeight="1" x14ac:dyDescent="0.25">
      <c r="A10" s="16">
        <v>4</v>
      </c>
      <c r="B10" s="17" t="s">
        <v>1853</v>
      </c>
      <c r="C10" s="18" t="s">
        <v>1854</v>
      </c>
      <c r="D10" s="28"/>
      <c r="E10" s="19" t="s">
        <v>171</v>
      </c>
      <c r="F10" s="19" t="s">
        <v>172</v>
      </c>
      <c r="G10" s="19" t="s">
        <v>653</v>
      </c>
      <c r="H10" s="19" t="s">
        <v>173</v>
      </c>
      <c r="I10" s="19" t="s">
        <v>599</v>
      </c>
      <c r="J10" s="19" t="s">
        <v>654</v>
      </c>
      <c r="K10" s="20">
        <v>3</v>
      </c>
      <c r="L10" s="21">
        <v>0.5</v>
      </c>
      <c r="M10" s="20">
        <v>3</v>
      </c>
      <c r="N10" s="21">
        <v>3</v>
      </c>
      <c r="O10" s="20">
        <v>3</v>
      </c>
      <c r="P10" s="21">
        <v>3</v>
      </c>
      <c r="Q10" s="22">
        <v>27</v>
      </c>
      <c r="R10" s="23">
        <v>4.5</v>
      </c>
    </row>
    <row r="11" spans="1:20" ht="210" customHeight="1" x14ac:dyDescent="0.25">
      <c r="A11" s="16">
        <v>5</v>
      </c>
      <c r="B11" s="17" t="s">
        <v>1853</v>
      </c>
      <c r="C11" s="18" t="s">
        <v>1854</v>
      </c>
      <c r="D11" s="28"/>
      <c r="E11" s="19" t="s">
        <v>655</v>
      </c>
      <c r="F11" s="19" t="s">
        <v>178</v>
      </c>
      <c r="G11" s="19" t="s">
        <v>656</v>
      </c>
      <c r="H11" s="19" t="s">
        <v>179</v>
      </c>
      <c r="I11" s="19" t="s">
        <v>599</v>
      </c>
      <c r="J11" s="19" t="s">
        <v>180</v>
      </c>
      <c r="K11" s="20">
        <v>3</v>
      </c>
      <c r="L11" s="21">
        <v>1</v>
      </c>
      <c r="M11" s="20">
        <v>3</v>
      </c>
      <c r="N11" s="21">
        <v>3</v>
      </c>
      <c r="O11" s="20">
        <v>3</v>
      </c>
      <c r="P11" s="21">
        <v>3</v>
      </c>
      <c r="Q11" s="22">
        <v>27</v>
      </c>
      <c r="R11" s="23">
        <v>9</v>
      </c>
    </row>
    <row r="12" spans="1:20" ht="210" customHeight="1" x14ac:dyDescent="0.25">
      <c r="A12" s="16">
        <v>6</v>
      </c>
      <c r="B12" s="17" t="s">
        <v>1853</v>
      </c>
      <c r="C12" s="18" t="s">
        <v>1854</v>
      </c>
      <c r="D12" s="28"/>
      <c r="E12" s="19" t="s">
        <v>240</v>
      </c>
      <c r="F12" s="19" t="s">
        <v>241</v>
      </c>
      <c r="G12" s="19" t="s">
        <v>990</v>
      </c>
      <c r="H12" s="19" t="s">
        <v>242</v>
      </c>
      <c r="I12" s="19" t="s">
        <v>595</v>
      </c>
      <c r="J12" s="19" t="s">
        <v>243</v>
      </c>
      <c r="K12" s="20">
        <v>0.5</v>
      </c>
      <c r="L12" s="21">
        <v>0.5</v>
      </c>
      <c r="M12" s="20">
        <v>6</v>
      </c>
      <c r="N12" s="21">
        <v>6</v>
      </c>
      <c r="O12" s="20">
        <v>3</v>
      </c>
      <c r="P12" s="21">
        <v>3</v>
      </c>
      <c r="Q12" s="22">
        <v>9</v>
      </c>
      <c r="R12" s="23">
        <v>9</v>
      </c>
    </row>
    <row r="13" spans="1:20" ht="210" customHeight="1" x14ac:dyDescent="0.25">
      <c r="A13" s="16">
        <v>7</v>
      </c>
      <c r="B13" s="17" t="s">
        <v>1853</v>
      </c>
      <c r="C13" s="18" t="s">
        <v>1854</v>
      </c>
      <c r="D13" s="28"/>
      <c r="E13" s="19" t="s">
        <v>532</v>
      </c>
      <c r="F13" s="19" t="s">
        <v>533</v>
      </c>
      <c r="G13" s="19" t="s">
        <v>657</v>
      </c>
      <c r="H13" s="19" t="s">
        <v>534</v>
      </c>
      <c r="I13" s="19" t="s">
        <v>658</v>
      </c>
      <c r="J13" s="19" t="s">
        <v>535</v>
      </c>
      <c r="K13" s="20">
        <v>3</v>
      </c>
      <c r="L13" s="21">
        <v>0.5</v>
      </c>
      <c r="M13" s="20">
        <v>6</v>
      </c>
      <c r="N13" s="21">
        <v>6</v>
      </c>
      <c r="O13" s="20">
        <v>7</v>
      </c>
      <c r="P13" s="21">
        <v>7</v>
      </c>
      <c r="Q13" s="22">
        <v>126</v>
      </c>
      <c r="R13" s="23">
        <v>21</v>
      </c>
    </row>
    <row r="14" spans="1:20" ht="210" customHeight="1" x14ac:dyDescent="0.25">
      <c r="A14" s="16">
        <v>8</v>
      </c>
      <c r="B14" s="17" t="s">
        <v>1853</v>
      </c>
      <c r="C14" s="18" t="s">
        <v>1854</v>
      </c>
      <c r="D14" s="28"/>
      <c r="E14" s="19" t="s">
        <v>309</v>
      </c>
      <c r="F14" s="19" t="s">
        <v>310</v>
      </c>
      <c r="G14" s="19" t="s">
        <v>659</v>
      </c>
      <c r="H14" s="19" t="s">
        <v>311</v>
      </c>
      <c r="I14" s="19" t="s">
        <v>599</v>
      </c>
      <c r="J14" s="19" t="s">
        <v>312</v>
      </c>
      <c r="K14" s="20">
        <v>1</v>
      </c>
      <c r="L14" s="21">
        <v>0.5</v>
      </c>
      <c r="M14" s="20">
        <v>6</v>
      </c>
      <c r="N14" s="21">
        <v>6</v>
      </c>
      <c r="O14" s="20">
        <v>7</v>
      </c>
      <c r="P14" s="21">
        <v>7</v>
      </c>
      <c r="Q14" s="22">
        <v>42</v>
      </c>
      <c r="R14" s="23">
        <v>21</v>
      </c>
    </row>
    <row r="15" spans="1:20" ht="210" customHeight="1" x14ac:dyDescent="0.25">
      <c r="A15" s="16">
        <v>9</v>
      </c>
      <c r="B15" s="17" t="s">
        <v>1853</v>
      </c>
      <c r="C15" s="18" t="s">
        <v>1854</v>
      </c>
      <c r="D15" s="28"/>
      <c r="E15" s="19" t="s">
        <v>1836</v>
      </c>
      <c r="F15" s="19" t="s">
        <v>334</v>
      </c>
      <c r="G15" s="19" t="s">
        <v>660</v>
      </c>
      <c r="H15" s="19" t="s">
        <v>335</v>
      </c>
      <c r="I15" s="19" t="s">
        <v>661</v>
      </c>
      <c r="J15" s="19" t="s">
        <v>1855</v>
      </c>
      <c r="K15" s="20">
        <v>3</v>
      </c>
      <c r="L15" s="21">
        <v>0.5</v>
      </c>
      <c r="M15" s="20">
        <v>6</v>
      </c>
      <c r="N15" s="21">
        <v>6</v>
      </c>
      <c r="O15" s="20">
        <v>15</v>
      </c>
      <c r="P15" s="21">
        <v>15</v>
      </c>
      <c r="Q15" s="22">
        <v>270</v>
      </c>
      <c r="R15" s="23">
        <v>45</v>
      </c>
    </row>
    <row r="16" spans="1:20" ht="210" customHeight="1" x14ac:dyDescent="0.25">
      <c r="A16" s="16">
        <v>10</v>
      </c>
      <c r="B16" s="17" t="s">
        <v>1853</v>
      </c>
      <c r="C16" s="18" t="s">
        <v>1854</v>
      </c>
      <c r="D16" s="28"/>
      <c r="E16" s="19" t="s">
        <v>346</v>
      </c>
      <c r="F16" s="19" t="s">
        <v>347</v>
      </c>
      <c r="G16" s="19" t="s">
        <v>667</v>
      </c>
      <c r="H16" s="19" t="s">
        <v>348</v>
      </c>
      <c r="I16" s="19" t="s">
        <v>658</v>
      </c>
      <c r="J16" s="19" t="s">
        <v>349</v>
      </c>
      <c r="K16" s="20">
        <v>0.5</v>
      </c>
      <c r="L16" s="21">
        <v>0.1</v>
      </c>
      <c r="M16" s="20">
        <v>6</v>
      </c>
      <c r="N16" s="21">
        <v>6</v>
      </c>
      <c r="O16" s="20">
        <v>40</v>
      </c>
      <c r="P16" s="21">
        <v>40</v>
      </c>
      <c r="Q16" s="22">
        <v>120</v>
      </c>
      <c r="R16" s="23">
        <v>24.000000000000004</v>
      </c>
    </row>
    <row r="17" spans="1:18" ht="210" customHeight="1" x14ac:dyDescent="0.25">
      <c r="A17" s="16">
        <v>11</v>
      </c>
      <c r="B17" s="17" t="s">
        <v>1853</v>
      </c>
      <c r="C17" s="18" t="s">
        <v>1854</v>
      </c>
      <c r="D17" s="28"/>
      <c r="E17" s="19" t="s">
        <v>352</v>
      </c>
      <c r="F17" s="19" t="s">
        <v>353</v>
      </c>
      <c r="G17" s="19" t="s">
        <v>668</v>
      </c>
      <c r="H17" s="19" t="s">
        <v>354</v>
      </c>
      <c r="I17" s="19" t="s">
        <v>658</v>
      </c>
      <c r="J17" s="19" t="s">
        <v>355</v>
      </c>
      <c r="K17" s="20">
        <v>1</v>
      </c>
      <c r="L17" s="21">
        <v>0.2</v>
      </c>
      <c r="M17" s="20">
        <v>6</v>
      </c>
      <c r="N17" s="21">
        <v>6</v>
      </c>
      <c r="O17" s="20">
        <v>15</v>
      </c>
      <c r="P17" s="21">
        <v>15</v>
      </c>
      <c r="Q17" s="22">
        <v>90</v>
      </c>
      <c r="R17" s="23">
        <v>18.000000000000004</v>
      </c>
    </row>
    <row r="18" spans="1:18" ht="210" customHeight="1" x14ac:dyDescent="0.25">
      <c r="A18" s="16">
        <v>12</v>
      </c>
      <c r="B18" s="17" t="s">
        <v>1853</v>
      </c>
      <c r="C18" s="18" t="s">
        <v>1854</v>
      </c>
      <c r="D18" s="28"/>
      <c r="E18" s="19" t="s">
        <v>352</v>
      </c>
      <c r="F18" s="19" t="s">
        <v>358</v>
      </c>
      <c r="G18" s="19" t="s">
        <v>669</v>
      </c>
      <c r="H18" s="19" t="s">
        <v>359</v>
      </c>
      <c r="I18" s="19" t="s">
        <v>599</v>
      </c>
      <c r="J18" s="19" t="s">
        <v>360</v>
      </c>
      <c r="K18" s="20">
        <v>0.5</v>
      </c>
      <c r="L18" s="21">
        <v>0.2</v>
      </c>
      <c r="M18" s="20">
        <v>6</v>
      </c>
      <c r="N18" s="21">
        <v>6</v>
      </c>
      <c r="O18" s="20">
        <v>15</v>
      </c>
      <c r="P18" s="21">
        <v>15</v>
      </c>
      <c r="Q18" s="22">
        <v>45</v>
      </c>
      <c r="R18" s="23">
        <v>18.000000000000004</v>
      </c>
    </row>
    <row r="19" spans="1:18" ht="210" customHeight="1" x14ac:dyDescent="0.25">
      <c r="A19" s="16">
        <v>13</v>
      </c>
      <c r="B19" s="17" t="s">
        <v>1853</v>
      </c>
      <c r="C19" s="18" t="s">
        <v>1854</v>
      </c>
      <c r="D19" s="28"/>
      <c r="E19" s="19" t="s">
        <v>352</v>
      </c>
      <c r="F19" s="19" t="s">
        <v>569</v>
      </c>
      <c r="G19" s="19" t="s">
        <v>670</v>
      </c>
      <c r="H19" s="19" t="s">
        <v>570</v>
      </c>
      <c r="I19" s="19" t="s">
        <v>658</v>
      </c>
      <c r="J19" s="19" t="s">
        <v>355</v>
      </c>
      <c r="K19" s="20">
        <v>1</v>
      </c>
      <c r="L19" s="21">
        <v>0.2</v>
      </c>
      <c r="M19" s="20">
        <v>6</v>
      </c>
      <c r="N19" s="21">
        <v>6</v>
      </c>
      <c r="O19" s="20">
        <v>15</v>
      </c>
      <c r="P19" s="21">
        <v>15</v>
      </c>
      <c r="Q19" s="22">
        <v>90</v>
      </c>
      <c r="R19" s="23">
        <v>18.000000000000004</v>
      </c>
    </row>
    <row r="20" spans="1:18" ht="210" customHeight="1" x14ac:dyDescent="0.25">
      <c r="A20" s="16">
        <v>14</v>
      </c>
      <c r="B20" s="17" t="s">
        <v>1853</v>
      </c>
      <c r="C20" s="18" t="s">
        <v>1854</v>
      </c>
      <c r="D20" s="28"/>
      <c r="E20" s="19" t="s">
        <v>363</v>
      </c>
      <c r="F20" s="19" t="s">
        <v>364</v>
      </c>
      <c r="G20" s="19" t="s">
        <v>671</v>
      </c>
      <c r="H20" s="19" t="s">
        <v>365</v>
      </c>
      <c r="I20" s="19" t="s">
        <v>599</v>
      </c>
      <c r="J20" s="19" t="s">
        <v>366</v>
      </c>
      <c r="K20" s="20">
        <v>0.5</v>
      </c>
      <c r="L20" s="21">
        <v>0.2</v>
      </c>
      <c r="M20" s="20">
        <v>6</v>
      </c>
      <c r="N20" s="21">
        <v>6</v>
      </c>
      <c r="O20" s="20">
        <v>15</v>
      </c>
      <c r="P20" s="21">
        <v>15</v>
      </c>
      <c r="Q20" s="22">
        <v>45</v>
      </c>
      <c r="R20" s="23">
        <v>18.000000000000004</v>
      </c>
    </row>
    <row r="21" spans="1:18" ht="210" customHeight="1" x14ac:dyDescent="0.25">
      <c r="A21" s="16">
        <v>15</v>
      </c>
      <c r="B21" s="17" t="s">
        <v>1853</v>
      </c>
      <c r="C21" s="18" t="s">
        <v>1854</v>
      </c>
      <c r="D21" s="28"/>
      <c r="E21" s="19" t="s">
        <v>367</v>
      </c>
      <c r="F21" s="19" t="s">
        <v>368</v>
      </c>
      <c r="G21" s="19" t="s">
        <v>672</v>
      </c>
      <c r="H21" s="19" t="s">
        <v>369</v>
      </c>
      <c r="I21" s="19" t="s">
        <v>658</v>
      </c>
      <c r="J21" s="19" t="s">
        <v>370</v>
      </c>
      <c r="K21" s="20">
        <v>1</v>
      </c>
      <c r="L21" s="21">
        <v>0.2</v>
      </c>
      <c r="M21" s="20">
        <v>6</v>
      </c>
      <c r="N21" s="21">
        <v>6</v>
      </c>
      <c r="O21" s="20">
        <v>15</v>
      </c>
      <c r="P21" s="21">
        <v>15</v>
      </c>
      <c r="Q21" s="22">
        <v>90</v>
      </c>
      <c r="R21" s="23">
        <v>18.000000000000004</v>
      </c>
    </row>
    <row r="22" spans="1:18" ht="210" customHeight="1" x14ac:dyDescent="0.25">
      <c r="A22" s="16">
        <v>16</v>
      </c>
      <c r="B22" s="17" t="s">
        <v>1853</v>
      </c>
      <c r="C22" s="18" t="s">
        <v>1854</v>
      </c>
      <c r="D22" s="28"/>
      <c r="E22" s="19" t="s">
        <v>352</v>
      </c>
      <c r="F22" s="19" t="s">
        <v>575</v>
      </c>
      <c r="G22" s="19" t="s">
        <v>673</v>
      </c>
      <c r="H22" s="19" t="s">
        <v>576</v>
      </c>
      <c r="I22" s="19" t="s">
        <v>658</v>
      </c>
      <c r="J22" s="19" t="s">
        <v>355</v>
      </c>
      <c r="K22" s="20">
        <v>1</v>
      </c>
      <c r="L22" s="21">
        <v>0.2</v>
      </c>
      <c r="M22" s="20">
        <v>6</v>
      </c>
      <c r="N22" s="21">
        <v>6</v>
      </c>
      <c r="O22" s="20">
        <v>15</v>
      </c>
      <c r="P22" s="21">
        <v>15</v>
      </c>
      <c r="Q22" s="22">
        <v>90</v>
      </c>
      <c r="R22" s="23">
        <v>18.000000000000004</v>
      </c>
    </row>
    <row r="23" spans="1:18" ht="210" customHeight="1" x14ac:dyDescent="0.25">
      <c r="A23" s="16">
        <v>17</v>
      </c>
      <c r="B23" s="17" t="s">
        <v>1853</v>
      </c>
      <c r="C23" s="18" t="s">
        <v>1854</v>
      </c>
      <c r="D23" s="28"/>
      <c r="E23" s="19" t="s">
        <v>352</v>
      </c>
      <c r="F23" s="19" t="s">
        <v>371</v>
      </c>
      <c r="G23" s="19" t="s">
        <v>674</v>
      </c>
      <c r="H23" s="19" t="s">
        <v>372</v>
      </c>
      <c r="I23" s="19" t="s">
        <v>599</v>
      </c>
      <c r="J23" s="19" t="s">
        <v>366</v>
      </c>
      <c r="K23" s="20">
        <v>0.5</v>
      </c>
      <c r="L23" s="21">
        <v>0.2</v>
      </c>
      <c r="M23" s="20">
        <v>6</v>
      </c>
      <c r="N23" s="21">
        <v>6</v>
      </c>
      <c r="O23" s="20">
        <v>15</v>
      </c>
      <c r="P23" s="21">
        <v>15</v>
      </c>
      <c r="Q23" s="22">
        <v>45</v>
      </c>
      <c r="R23" s="23">
        <v>18.000000000000004</v>
      </c>
    </row>
    <row r="24" spans="1:18" ht="210" customHeight="1" x14ac:dyDescent="0.25">
      <c r="A24" s="16">
        <v>18</v>
      </c>
      <c r="B24" s="17" t="s">
        <v>1853</v>
      </c>
      <c r="C24" s="18" t="s">
        <v>1854</v>
      </c>
      <c r="D24" s="28"/>
      <c r="E24" s="19" t="s">
        <v>582</v>
      </c>
      <c r="F24" s="19" t="s">
        <v>583</v>
      </c>
      <c r="G24" s="19" t="s">
        <v>675</v>
      </c>
      <c r="H24" s="19" t="s">
        <v>584</v>
      </c>
      <c r="I24" s="19" t="s">
        <v>595</v>
      </c>
      <c r="J24" s="19" t="s">
        <v>184</v>
      </c>
      <c r="K24" s="20">
        <v>0.2</v>
      </c>
      <c r="L24" s="21">
        <v>0.2</v>
      </c>
      <c r="M24" s="20">
        <v>6</v>
      </c>
      <c r="N24" s="21">
        <v>6</v>
      </c>
      <c r="O24" s="20">
        <v>7</v>
      </c>
      <c r="P24" s="21">
        <v>7</v>
      </c>
      <c r="Q24" s="22">
        <v>8.4000000000000021</v>
      </c>
      <c r="R24" s="23">
        <v>8.4000000000000021</v>
      </c>
    </row>
    <row r="25" spans="1:18" ht="210" customHeight="1" x14ac:dyDescent="0.25">
      <c r="A25" s="16">
        <v>19</v>
      </c>
      <c r="B25" s="17" t="s">
        <v>1853</v>
      </c>
      <c r="C25" s="18" t="s">
        <v>1854</v>
      </c>
      <c r="D25" s="28"/>
      <c r="E25" s="19" t="s">
        <v>585</v>
      </c>
      <c r="F25" s="19" t="s">
        <v>586</v>
      </c>
      <c r="G25" s="19" t="s">
        <v>676</v>
      </c>
      <c r="H25" s="19" t="s">
        <v>587</v>
      </c>
      <c r="I25" s="19" t="s">
        <v>595</v>
      </c>
      <c r="J25" s="19" t="s">
        <v>184</v>
      </c>
      <c r="K25" s="20">
        <v>0.1</v>
      </c>
      <c r="L25" s="21">
        <v>0.1</v>
      </c>
      <c r="M25" s="20">
        <v>6</v>
      </c>
      <c r="N25" s="21">
        <v>6</v>
      </c>
      <c r="O25" s="20">
        <v>15</v>
      </c>
      <c r="P25" s="21">
        <v>15</v>
      </c>
      <c r="Q25" s="22">
        <v>9.0000000000000018</v>
      </c>
      <c r="R25" s="23">
        <v>9.0000000000000018</v>
      </c>
    </row>
    <row r="26" spans="1:18" ht="210" customHeight="1" x14ac:dyDescent="0.25">
      <c r="A26" s="16">
        <v>20</v>
      </c>
      <c r="B26" s="17" t="s">
        <v>1856</v>
      </c>
      <c r="C26" s="18" t="s">
        <v>1857</v>
      </c>
      <c r="D26" s="28"/>
      <c r="E26" s="19" t="s">
        <v>194</v>
      </c>
      <c r="F26" s="19" t="s">
        <v>195</v>
      </c>
      <c r="G26" s="19" t="s">
        <v>733</v>
      </c>
      <c r="H26" s="19" t="s">
        <v>196</v>
      </c>
      <c r="I26" s="19" t="s">
        <v>658</v>
      </c>
      <c r="J26" s="19" t="s">
        <v>197</v>
      </c>
      <c r="K26" s="20">
        <v>3</v>
      </c>
      <c r="L26" s="21">
        <v>0.5</v>
      </c>
      <c r="M26" s="20">
        <v>6</v>
      </c>
      <c r="N26" s="21">
        <v>6</v>
      </c>
      <c r="O26" s="20">
        <v>7</v>
      </c>
      <c r="P26" s="21">
        <v>3</v>
      </c>
      <c r="Q26" s="22">
        <v>126</v>
      </c>
      <c r="R26" s="23">
        <v>9</v>
      </c>
    </row>
    <row r="27" spans="1:18" ht="210" customHeight="1" x14ac:dyDescent="0.25">
      <c r="A27" s="16">
        <v>21</v>
      </c>
      <c r="B27" s="17" t="s">
        <v>1856</v>
      </c>
      <c r="C27" s="18" t="s">
        <v>1857</v>
      </c>
      <c r="D27" s="28"/>
      <c r="E27" s="19" t="s">
        <v>736</v>
      </c>
      <c r="F27" s="19" t="s">
        <v>737</v>
      </c>
      <c r="G27" s="19" t="s">
        <v>738</v>
      </c>
      <c r="H27" s="19" t="s">
        <v>739</v>
      </c>
      <c r="I27" s="19" t="s">
        <v>740</v>
      </c>
      <c r="J27" s="19" t="s">
        <v>1048</v>
      </c>
      <c r="K27" s="20">
        <v>3</v>
      </c>
      <c r="L27" s="21">
        <v>0.5</v>
      </c>
      <c r="M27" s="20">
        <v>6</v>
      </c>
      <c r="N27" s="21">
        <v>6</v>
      </c>
      <c r="O27" s="20">
        <v>40</v>
      </c>
      <c r="P27" s="21">
        <v>7</v>
      </c>
      <c r="Q27" s="22">
        <v>720</v>
      </c>
      <c r="R27" s="23">
        <v>21</v>
      </c>
    </row>
    <row r="28" spans="1:18" ht="210" customHeight="1" x14ac:dyDescent="0.25">
      <c r="A28" s="16">
        <v>22</v>
      </c>
      <c r="B28" s="17" t="s">
        <v>1853</v>
      </c>
      <c r="C28" s="18" t="s">
        <v>1854</v>
      </c>
      <c r="D28" s="28"/>
      <c r="E28" s="19" t="s">
        <v>273</v>
      </c>
      <c r="F28" s="19" t="s">
        <v>274</v>
      </c>
      <c r="G28" s="19" t="s">
        <v>793</v>
      </c>
      <c r="H28" s="19" t="s">
        <v>275</v>
      </c>
      <c r="I28" s="19" t="s">
        <v>595</v>
      </c>
      <c r="J28" s="19" t="s">
        <v>243</v>
      </c>
      <c r="K28" s="20">
        <v>0.5</v>
      </c>
      <c r="L28" s="21">
        <v>0.5</v>
      </c>
      <c r="M28" s="20">
        <v>6</v>
      </c>
      <c r="N28" s="21">
        <v>6</v>
      </c>
      <c r="O28" s="20">
        <v>3</v>
      </c>
      <c r="P28" s="21">
        <v>3</v>
      </c>
      <c r="Q28" s="22">
        <v>9</v>
      </c>
      <c r="R28" s="23">
        <v>9</v>
      </c>
    </row>
    <row r="29" spans="1:18" ht="210" customHeight="1" x14ac:dyDescent="0.25">
      <c r="A29" s="16">
        <v>23</v>
      </c>
      <c r="B29" s="17" t="s">
        <v>1853</v>
      </c>
      <c r="C29" s="18" t="s">
        <v>1854</v>
      </c>
      <c r="E29" s="19" t="s">
        <v>25</v>
      </c>
      <c r="F29" s="19" t="s">
        <v>26</v>
      </c>
      <c r="G29" s="19" t="str">
        <f>IF(F29="","",VLOOKUP(F29,[4]списки!$U$2:$V$147,2,))</f>
        <v>Опасность падения с высоты, в том числе из-за отсутствия ограждения, из-за обрыва троса, в котлован, в шахту при подъеме или спуске при нештатной ситуации;</v>
      </c>
      <c r="H29" s="19" t="s">
        <v>27</v>
      </c>
      <c r="I29" s="19" t="str">
        <f>IF(F29="","",VLOOKUP(Q29,[4]списки!$O$2:$P$8,2))</f>
        <v xml:space="preserve">Возможный риск, необходимо уделить внимание </v>
      </c>
      <c r="J29" s="19" t="s">
        <v>28</v>
      </c>
      <c r="K29" s="20">
        <v>0.5</v>
      </c>
      <c r="L29" s="21">
        <v>0.2</v>
      </c>
      <c r="M29" s="20">
        <v>6</v>
      </c>
      <c r="N29" s="21">
        <v>6</v>
      </c>
      <c r="O29" s="20">
        <v>15</v>
      </c>
      <c r="P29" s="21">
        <v>15</v>
      </c>
      <c r="Q29" s="22">
        <v>45</v>
      </c>
      <c r="R29" s="23">
        <v>18.000000000000004</v>
      </c>
    </row>
    <row r="30" spans="1:18" ht="210" customHeight="1" x14ac:dyDescent="0.25">
      <c r="B30" s="17"/>
      <c r="G30" s="19" t="str">
        <f>IF(F30="","",VLOOKUP(F30,[4]списки!$U$2:$V$147,2,))</f>
        <v/>
      </c>
      <c r="I30" s="19" t="str">
        <f>IF(F30="","",VLOOKUP(Q30,[4]списки!$O$2:$P$8,2))</f>
        <v/>
      </c>
    </row>
    <row r="31" spans="1:18" ht="210" customHeight="1" x14ac:dyDescent="0.25">
      <c r="B31" s="17"/>
    </row>
    <row r="32" spans="1:18" ht="210" customHeight="1" x14ac:dyDescent="0.25">
      <c r="B32" s="17"/>
    </row>
    <row r="33" spans="2:2" ht="210" customHeight="1" x14ac:dyDescent="0.25">
      <c r="B33" s="17"/>
    </row>
    <row r="34" spans="2:2" ht="210" customHeight="1" x14ac:dyDescent="0.25">
      <c r="B34" s="17"/>
    </row>
    <row r="35" spans="2:2" ht="210" customHeight="1" x14ac:dyDescent="0.25">
      <c r="B35" s="17"/>
    </row>
    <row r="36" spans="2:2" ht="210" customHeight="1" x14ac:dyDescent="0.25">
      <c r="B36" s="17"/>
    </row>
    <row r="37" spans="2:2" ht="210" customHeight="1" x14ac:dyDescent="0.25">
      <c r="B37" s="17"/>
    </row>
    <row r="38" spans="2:2" ht="210" customHeight="1" x14ac:dyDescent="0.25">
      <c r="B38" s="17"/>
    </row>
    <row r="39" spans="2:2" ht="210" customHeight="1" x14ac:dyDescent="0.25">
      <c r="B39" s="17"/>
    </row>
    <row r="40" spans="2:2" ht="210" customHeight="1" x14ac:dyDescent="0.25">
      <c r="B40" s="17"/>
    </row>
    <row r="41" spans="2:2" ht="210" customHeight="1" x14ac:dyDescent="0.25">
      <c r="B41" s="17"/>
    </row>
    <row r="42" spans="2:2" ht="210" customHeight="1" x14ac:dyDescent="0.25">
      <c r="B42" s="17"/>
    </row>
    <row r="43" spans="2:2" ht="210" customHeight="1" x14ac:dyDescent="0.25">
      <c r="B43" s="17"/>
    </row>
    <row r="44" spans="2:2" ht="210" customHeight="1" x14ac:dyDescent="0.25">
      <c r="B44" s="17"/>
    </row>
    <row r="45" spans="2:2" ht="210" customHeight="1" x14ac:dyDescent="0.25">
      <c r="B45" s="17"/>
    </row>
    <row r="46" spans="2:2" ht="210" customHeight="1" x14ac:dyDescent="0.25">
      <c r="B46" s="17"/>
    </row>
    <row r="47" spans="2:2" ht="210" customHeight="1" x14ac:dyDescent="0.25">
      <c r="B47" s="17"/>
    </row>
    <row r="48" spans="2:2" ht="210" customHeight="1" x14ac:dyDescent="0.25">
      <c r="B48" s="17"/>
    </row>
    <row r="49" spans="2:2" ht="210" customHeight="1" x14ac:dyDescent="0.25">
      <c r="B49" s="17"/>
    </row>
    <row r="50" spans="2:2" ht="210" customHeight="1" x14ac:dyDescent="0.25">
      <c r="B50" s="17"/>
    </row>
    <row r="51" spans="2:2" ht="210" customHeight="1" x14ac:dyDescent="0.25">
      <c r="B51" s="17"/>
    </row>
    <row r="52" spans="2:2" ht="210" customHeight="1" x14ac:dyDescent="0.25">
      <c r="B52" s="17"/>
    </row>
    <row r="53" spans="2:2" ht="210" customHeight="1" x14ac:dyDescent="0.25">
      <c r="B53" s="17"/>
    </row>
    <row r="54" spans="2:2" ht="210" customHeight="1" x14ac:dyDescent="0.25">
      <c r="B54" s="17"/>
    </row>
    <row r="55" spans="2:2" ht="210" customHeight="1" x14ac:dyDescent="0.25">
      <c r="B55" s="17"/>
    </row>
    <row r="56" spans="2:2" ht="210" customHeight="1" x14ac:dyDescent="0.25">
      <c r="B56" s="17"/>
    </row>
    <row r="57" spans="2:2" ht="210" customHeight="1" x14ac:dyDescent="0.25">
      <c r="B57" s="17"/>
    </row>
    <row r="58" spans="2:2" ht="210" customHeight="1" x14ac:dyDescent="0.25">
      <c r="B58" s="17"/>
    </row>
    <row r="59" spans="2:2" ht="210" customHeight="1" x14ac:dyDescent="0.25">
      <c r="B59" s="17"/>
    </row>
    <row r="60" spans="2:2" ht="210" customHeight="1" x14ac:dyDescent="0.25">
      <c r="B60" s="17"/>
    </row>
    <row r="61" spans="2:2" ht="210" customHeight="1" x14ac:dyDescent="0.25">
      <c r="B61" s="17"/>
    </row>
    <row r="62" spans="2:2" ht="210" customHeight="1" x14ac:dyDescent="0.25">
      <c r="B62" s="17"/>
    </row>
    <row r="63" spans="2:2" ht="210" customHeight="1" x14ac:dyDescent="0.25">
      <c r="B63" s="17"/>
    </row>
    <row r="64" spans="2:2" ht="210" customHeight="1" x14ac:dyDescent="0.25">
      <c r="B64" s="17"/>
    </row>
    <row r="65" spans="2:2" ht="210" customHeight="1" x14ac:dyDescent="0.25">
      <c r="B65" s="17"/>
    </row>
    <row r="66" spans="2:2" ht="210" customHeight="1" x14ac:dyDescent="0.25">
      <c r="B66" s="17"/>
    </row>
    <row r="67" spans="2:2" ht="210" customHeight="1" x14ac:dyDescent="0.25">
      <c r="B67" s="17"/>
    </row>
    <row r="68" spans="2:2" ht="210" customHeight="1" x14ac:dyDescent="0.25">
      <c r="B68" s="17"/>
    </row>
    <row r="69" spans="2:2" ht="210" customHeight="1" x14ac:dyDescent="0.25">
      <c r="B69" s="17"/>
    </row>
    <row r="70" spans="2:2" ht="210" customHeight="1" x14ac:dyDescent="0.25">
      <c r="B70" s="17"/>
    </row>
    <row r="71" spans="2:2" ht="210" customHeight="1" x14ac:dyDescent="0.25">
      <c r="B71" s="17"/>
    </row>
    <row r="72" spans="2:2" ht="210" customHeight="1" x14ac:dyDescent="0.25">
      <c r="B72" s="17"/>
    </row>
    <row r="73" spans="2:2" ht="210" customHeight="1" x14ac:dyDescent="0.25">
      <c r="B73" s="17"/>
    </row>
    <row r="74" spans="2:2" ht="210" customHeight="1" x14ac:dyDescent="0.25">
      <c r="B74" s="17"/>
    </row>
    <row r="75" spans="2:2" ht="210" customHeight="1" x14ac:dyDescent="0.25">
      <c r="B75" s="17"/>
    </row>
    <row r="76" spans="2:2" ht="210" customHeight="1" x14ac:dyDescent="0.25">
      <c r="B76" s="17"/>
    </row>
    <row r="77" spans="2:2" ht="210" customHeight="1" x14ac:dyDescent="0.25">
      <c r="B77" s="17"/>
    </row>
    <row r="78" spans="2:2" ht="210" customHeight="1" x14ac:dyDescent="0.25">
      <c r="B78" s="17"/>
    </row>
    <row r="79" spans="2:2" ht="210" customHeight="1" x14ac:dyDescent="0.25">
      <c r="B79" s="17"/>
    </row>
    <row r="80" spans="2:2" ht="210" customHeight="1" x14ac:dyDescent="0.25">
      <c r="B80" s="17"/>
    </row>
    <row r="81" spans="1:9" ht="210" customHeight="1" x14ac:dyDescent="0.25">
      <c r="B81" s="17"/>
    </row>
    <row r="82" spans="1:9" ht="210" customHeight="1" x14ac:dyDescent="0.25">
      <c r="B82" s="17"/>
    </row>
    <row r="83" spans="1:9" ht="210" customHeight="1" x14ac:dyDescent="0.25">
      <c r="B83" s="17"/>
    </row>
    <row r="84" spans="1:9" ht="210" customHeight="1" x14ac:dyDescent="0.25">
      <c r="B84" s="17"/>
    </row>
    <row r="85" spans="1:9" ht="210" customHeight="1" x14ac:dyDescent="0.25">
      <c r="B85" s="17"/>
    </row>
    <row r="86" spans="1:9" ht="210" customHeight="1" x14ac:dyDescent="0.25">
      <c r="B86" s="17"/>
    </row>
    <row r="87" spans="1:9" ht="210" customHeight="1" x14ac:dyDescent="0.25">
      <c r="B87" s="17"/>
    </row>
    <row r="88" spans="1:9" ht="210" customHeight="1" x14ac:dyDescent="0.25">
      <c r="B88" s="17"/>
    </row>
    <row r="89" spans="1:9" ht="210" customHeight="1" x14ac:dyDescent="0.25">
      <c r="B89" s="17"/>
    </row>
    <row r="90" spans="1:9" ht="210" customHeight="1" x14ac:dyDescent="0.25">
      <c r="A90" s="16">
        <v>86</v>
      </c>
      <c r="B90" s="17"/>
      <c r="G90" s="19" t="str">
        <f>IF(F90="","",VLOOKUP(F90,[4]списки!$U$2:$V$147,2,))</f>
        <v/>
      </c>
      <c r="I90" s="19" t="str">
        <f>IF(F90="","",VLOOKUP(Q90,[4]списки!$O$2:$P$8,2))</f>
        <v/>
      </c>
    </row>
    <row r="91" spans="1:9" x14ac:dyDescent="0.25">
      <c r="A91" s="16">
        <v>87</v>
      </c>
    </row>
    <row r="92" spans="1:9" x14ac:dyDescent="0.25">
      <c r="A92" s="16">
        <v>88</v>
      </c>
    </row>
    <row r="93" spans="1:9" x14ac:dyDescent="0.25">
      <c r="A93" s="16">
        <v>89</v>
      </c>
    </row>
    <row r="94" spans="1:9" x14ac:dyDescent="0.25">
      <c r="A94" s="16">
        <v>90</v>
      </c>
    </row>
    <row r="95" spans="1:9" x14ac:dyDescent="0.25">
      <c r="A95" s="16">
        <v>91</v>
      </c>
    </row>
    <row r="96" spans="1:9" x14ac:dyDescent="0.25">
      <c r="A96" s="16">
        <v>92</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7 Q9:R10 Q13:R13 Q16:R1048576">
    <cfRule type="expression" dxfId="639" priority="21">
      <formula>IF(ROW(Q1)&gt;6,Q1&gt;400)</formula>
    </cfRule>
    <cfRule type="expression" dxfId="638" priority="22">
      <formula>IF(ROW(Q1)&gt;6,Q1&gt;200)</formula>
    </cfRule>
    <cfRule type="expression" dxfId="637" priority="23">
      <formula>IF(ROW(Q1)&gt;6,Q1&gt;70)</formula>
    </cfRule>
    <cfRule type="expression" dxfId="636" priority="24">
      <formula>IF(ROW(Q1)&gt;6,Q1&gt;20)</formula>
    </cfRule>
  </conditionalFormatting>
  <conditionalFormatting sqref="Q8:R8">
    <cfRule type="expression" dxfId="635" priority="17">
      <formula>IF(ROW(Q8)&gt;6,Q8&gt;400)</formula>
    </cfRule>
    <cfRule type="expression" dxfId="634" priority="18">
      <formula>IF(ROW(Q8)&gt;6,Q8&gt;200)</formula>
    </cfRule>
    <cfRule type="expression" dxfId="633" priority="19">
      <formula>IF(ROW(Q8)&gt;6,Q8&gt;70)</formula>
    </cfRule>
    <cfRule type="expression" dxfId="632" priority="20">
      <formula>IF(ROW(Q8)&gt;6,Q8&gt;20)</formula>
    </cfRule>
  </conditionalFormatting>
  <conditionalFormatting sqref="Q11:R11">
    <cfRule type="expression" dxfId="631" priority="13">
      <formula>IF(ROW(Q11)&gt;6,Q11&gt;400)</formula>
    </cfRule>
    <cfRule type="expression" dxfId="630" priority="14">
      <formula>IF(ROW(Q11)&gt;6,Q11&gt;200)</formula>
    </cfRule>
    <cfRule type="expression" dxfId="629" priority="15">
      <formula>IF(ROW(Q11)&gt;6,Q11&gt;70)</formula>
    </cfRule>
    <cfRule type="expression" dxfId="628" priority="16">
      <formula>IF(ROW(Q11)&gt;6,Q11&gt;20)</formula>
    </cfRule>
  </conditionalFormatting>
  <conditionalFormatting sqref="Q12:R12">
    <cfRule type="expression" dxfId="627" priority="9">
      <formula>IF(ROW(Q12)&gt;6,Q12&gt;400)</formula>
    </cfRule>
    <cfRule type="expression" dxfId="626" priority="10">
      <formula>IF(ROW(Q12)&gt;6,Q12&gt;200)</formula>
    </cfRule>
    <cfRule type="expression" dxfId="625" priority="11">
      <formula>IF(ROW(Q12)&gt;6,Q12&gt;70)</formula>
    </cfRule>
    <cfRule type="expression" dxfId="624" priority="12">
      <formula>IF(ROW(Q12)&gt;6,Q12&gt;20)</formula>
    </cfRule>
  </conditionalFormatting>
  <conditionalFormatting sqref="Q14:R14">
    <cfRule type="expression" dxfId="623" priority="5">
      <formula>IF(ROW(Q14)&gt;6,Q14&gt;400)</formula>
    </cfRule>
    <cfRule type="expression" dxfId="622" priority="6">
      <formula>IF(ROW(Q14)&gt;6,Q14&gt;200)</formula>
    </cfRule>
    <cfRule type="expression" dxfId="621" priority="7">
      <formula>IF(ROW(Q14)&gt;6,Q14&gt;70)</formula>
    </cfRule>
    <cfRule type="expression" dxfId="620" priority="8">
      <formula>IF(ROW(Q14)&gt;6,Q14&gt;20)</formula>
    </cfRule>
  </conditionalFormatting>
  <conditionalFormatting sqref="Q15:R15">
    <cfRule type="expression" dxfId="619" priority="1">
      <formula>IF(ROW(Q15)&gt;6,Q15&gt;400)</formula>
    </cfRule>
    <cfRule type="expression" dxfId="618" priority="2">
      <formula>IF(ROW(Q15)&gt;6,Q15&gt;200)</formula>
    </cfRule>
    <cfRule type="expression" dxfId="617" priority="3">
      <formula>IF(ROW(Q15)&gt;6,Q15&gt;70)</formula>
    </cfRule>
    <cfRule type="expression" dxfId="616" priority="4">
      <formula>IF(ROW(Q15)&gt;6,Q15&gt;20)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 bottom="0.3543307086614173" header="0.31496062992125984" footer="0.31496062992125984"/>
  <pageSetup paperSize="9" scale="37" fitToHeight="0" orientation="landscape" r:id="rId1"/>
  <colBreaks count="1" manualBreakCount="1">
    <brk id="18"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view="pageBreakPreview" zoomScale="60" zoomScaleNormal="80" workbookViewId="0">
      <selection activeCell="B7" sqref="B7"/>
    </sheetView>
  </sheetViews>
  <sheetFormatPr defaultColWidth="9.140625" defaultRowHeight="21" x14ac:dyDescent="0.25"/>
  <cols>
    <col min="1" max="1" width="7.42578125" style="16" customWidth="1"/>
    <col min="2" max="2" width="145.7109375" style="18" customWidth="1"/>
    <col min="3" max="3" width="77.5703125" style="18" hidden="1" customWidth="1"/>
    <col min="4" max="4" width="12.7109375" style="18" hidden="1" customWidth="1"/>
    <col min="5" max="5" width="32" style="19" customWidth="1"/>
    <col min="6" max="6" width="11.5703125" style="19" customWidth="1"/>
    <col min="7" max="7" width="39.85546875" style="19" customWidth="1"/>
    <col min="8" max="8" width="33.28515625" style="19" customWidth="1"/>
    <col min="9" max="9" width="32.140625" style="19" customWidth="1"/>
    <col min="10" max="10" width="37.57031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409.5" x14ac:dyDescent="0.25">
      <c r="A7" s="16">
        <v>1</v>
      </c>
      <c r="B7" s="17" t="s">
        <v>1858</v>
      </c>
      <c r="C7" s="18" t="s">
        <v>1858</v>
      </c>
      <c r="D7" s="28"/>
      <c r="E7" s="19" t="s">
        <v>19</v>
      </c>
      <c r="F7" s="19" t="s">
        <v>20</v>
      </c>
      <c r="G7" s="19" t="s">
        <v>594</v>
      </c>
      <c r="H7" s="19" t="s">
        <v>21</v>
      </c>
      <c r="I7" s="19" t="s">
        <v>595</v>
      </c>
      <c r="J7" s="19" t="s">
        <v>397</v>
      </c>
      <c r="K7" s="20">
        <v>1</v>
      </c>
      <c r="L7" s="21">
        <v>1</v>
      </c>
      <c r="M7" s="20">
        <v>6</v>
      </c>
      <c r="N7" s="21">
        <v>6</v>
      </c>
      <c r="O7" s="20">
        <v>3</v>
      </c>
      <c r="P7" s="21">
        <v>3</v>
      </c>
      <c r="Q7" s="22">
        <v>18</v>
      </c>
      <c r="R7" s="23">
        <v>18</v>
      </c>
    </row>
    <row r="8" spans="1:20" ht="409.5" x14ac:dyDescent="0.25">
      <c r="A8" s="16">
        <v>2</v>
      </c>
      <c r="B8" s="17" t="s">
        <v>1859</v>
      </c>
      <c r="C8" s="18" t="s">
        <v>1859</v>
      </c>
      <c r="D8" s="28"/>
      <c r="E8" s="19" t="s">
        <v>1798</v>
      </c>
      <c r="F8" s="19" t="s">
        <v>32</v>
      </c>
      <c r="G8" s="19" t="s">
        <v>647</v>
      </c>
      <c r="H8" s="19" t="s">
        <v>33</v>
      </c>
      <c r="I8" s="19" t="s">
        <v>599</v>
      </c>
      <c r="J8" s="19" t="s">
        <v>34</v>
      </c>
      <c r="K8" s="20">
        <v>3</v>
      </c>
      <c r="L8" s="21">
        <v>1</v>
      </c>
      <c r="M8" s="20">
        <v>6</v>
      </c>
      <c r="N8" s="21">
        <v>6</v>
      </c>
      <c r="O8" s="20">
        <v>3</v>
      </c>
      <c r="P8" s="21">
        <v>3</v>
      </c>
      <c r="Q8" s="22">
        <v>54</v>
      </c>
      <c r="R8" s="23">
        <v>18</v>
      </c>
    </row>
    <row r="9" spans="1:20" ht="409.5" x14ac:dyDescent="0.25">
      <c r="A9" s="16">
        <v>3</v>
      </c>
      <c r="B9" s="17" t="s">
        <v>1859</v>
      </c>
      <c r="C9" s="18" t="s">
        <v>1859</v>
      </c>
      <c r="D9" s="28"/>
      <c r="E9" s="19" t="s">
        <v>133</v>
      </c>
      <c r="F9" s="19" t="s">
        <v>134</v>
      </c>
      <c r="G9" s="19" t="s">
        <v>652</v>
      </c>
      <c r="H9" s="19" t="s">
        <v>135</v>
      </c>
      <c r="I9" s="19" t="s">
        <v>599</v>
      </c>
      <c r="J9" s="19" t="s">
        <v>130</v>
      </c>
      <c r="K9" s="20">
        <v>0.5</v>
      </c>
      <c r="L9" s="21">
        <v>0.2</v>
      </c>
      <c r="M9" s="20">
        <v>3</v>
      </c>
      <c r="N9" s="21">
        <v>3</v>
      </c>
      <c r="O9" s="20">
        <v>15</v>
      </c>
      <c r="P9" s="21">
        <v>15</v>
      </c>
      <c r="Q9" s="22">
        <v>22.5</v>
      </c>
      <c r="R9" s="23">
        <v>9.0000000000000018</v>
      </c>
    </row>
    <row r="10" spans="1:20" ht="409.5" x14ac:dyDescent="0.25">
      <c r="A10" s="16">
        <v>4</v>
      </c>
      <c r="B10" s="17" t="s">
        <v>1859</v>
      </c>
      <c r="C10" s="18" t="s">
        <v>1859</v>
      </c>
      <c r="D10" s="28"/>
      <c r="E10" s="19" t="s">
        <v>171</v>
      </c>
      <c r="F10" s="19" t="s">
        <v>172</v>
      </c>
      <c r="G10" s="19" t="s">
        <v>653</v>
      </c>
      <c r="H10" s="19" t="s">
        <v>173</v>
      </c>
      <c r="I10" s="19" t="s">
        <v>599</v>
      </c>
      <c r="J10" s="19" t="s">
        <v>654</v>
      </c>
      <c r="K10" s="20">
        <v>3</v>
      </c>
      <c r="L10" s="21">
        <v>0.5</v>
      </c>
      <c r="M10" s="20">
        <v>3</v>
      </c>
      <c r="N10" s="21">
        <v>3</v>
      </c>
      <c r="O10" s="20">
        <v>3</v>
      </c>
      <c r="P10" s="21">
        <v>3</v>
      </c>
      <c r="Q10" s="22">
        <v>27</v>
      </c>
      <c r="R10" s="23">
        <v>4.5</v>
      </c>
    </row>
    <row r="11" spans="1:20" ht="409.5" x14ac:dyDescent="0.25">
      <c r="A11" s="16">
        <v>5</v>
      </c>
      <c r="B11" s="17" t="s">
        <v>1859</v>
      </c>
      <c r="C11" s="18" t="s">
        <v>1859</v>
      </c>
      <c r="D11" s="28"/>
      <c r="E11" s="19" t="s">
        <v>655</v>
      </c>
      <c r="F11" s="19" t="s">
        <v>178</v>
      </c>
      <c r="G11" s="19" t="s">
        <v>656</v>
      </c>
      <c r="H11" s="19" t="s">
        <v>179</v>
      </c>
      <c r="I11" s="19" t="s">
        <v>599</v>
      </c>
      <c r="J11" s="19" t="s">
        <v>180</v>
      </c>
      <c r="K11" s="20">
        <v>3</v>
      </c>
      <c r="L11" s="21">
        <v>1</v>
      </c>
      <c r="M11" s="20">
        <v>3</v>
      </c>
      <c r="N11" s="21">
        <v>3</v>
      </c>
      <c r="O11" s="20">
        <v>3</v>
      </c>
      <c r="P11" s="21">
        <v>3</v>
      </c>
      <c r="Q11" s="22">
        <v>27</v>
      </c>
      <c r="R11" s="23">
        <v>9</v>
      </c>
    </row>
    <row r="12" spans="1:20" ht="409.5" x14ac:dyDescent="0.25">
      <c r="A12" s="16">
        <v>6</v>
      </c>
      <c r="B12" s="17" t="s">
        <v>1859</v>
      </c>
      <c r="C12" s="18" t="s">
        <v>1859</v>
      </c>
      <c r="D12" s="28"/>
      <c r="E12" s="19" t="s">
        <v>240</v>
      </c>
      <c r="F12" s="19" t="s">
        <v>241</v>
      </c>
      <c r="G12" s="19" t="s">
        <v>990</v>
      </c>
      <c r="H12" s="19" t="s">
        <v>242</v>
      </c>
      <c r="I12" s="19" t="s">
        <v>595</v>
      </c>
      <c r="J12" s="19" t="s">
        <v>243</v>
      </c>
      <c r="K12" s="20">
        <v>0.5</v>
      </c>
      <c r="L12" s="21">
        <v>0.5</v>
      </c>
      <c r="M12" s="20">
        <v>6</v>
      </c>
      <c r="N12" s="21">
        <v>6</v>
      </c>
      <c r="O12" s="20">
        <v>3</v>
      </c>
      <c r="P12" s="21">
        <v>3</v>
      </c>
      <c r="Q12" s="22">
        <v>9</v>
      </c>
      <c r="R12" s="23">
        <v>9</v>
      </c>
    </row>
    <row r="13" spans="1:20" ht="409.5" x14ac:dyDescent="0.25">
      <c r="A13" s="16">
        <v>7</v>
      </c>
      <c r="B13" s="17" t="s">
        <v>1859</v>
      </c>
      <c r="C13" s="18" t="s">
        <v>1859</v>
      </c>
      <c r="D13" s="28"/>
      <c r="E13" s="19" t="s">
        <v>532</v>
      </c>
      <c r="F13" s="19" t="s">
        <v>533</v>
      </c>
      <c r="G13" s="19" t="s">
        <v>657</v>
      </c>
      <c r="H13" s="19" t="s">
        <v>534</v>
      </c>
      <c r="I13" s="19" t="s">
        <v>658</v>
      </c>
      <c r="J13" s="19" t="s">
        <v>535</v>
      </c>
      <c r="K13" s="20">
        <v>3</v>
      </c>
      <c r="L13" s="21">
        <v>0.5</v>
      </c>
      <c r="M13" s="20">
        <v>6</v>
      </c>
      <c r="N13" s="21">
        <v>6</v>
      </c>
      <c r="O13" s="20">
        <v>7</v>
      </c>
      <c r="P13" s="21">
        <v>7</v>
      </c>
      <c r="Q13" s="22">
        <v>126</v>
      </c>
      <c r="R13" s="23">
        <v>21</v>
      </c>
    </row>
    <row r="14" spans="1:20" ht="409.5" x14ac:dyDescent="0.25">
      <c r="A14" s="16">
        <v>8</v>
      </c>
      <c r="B14" s="17" t="s">
        <v>1859</v>
      </c>
      <c r="C14" s="18" t="s">
        <v>1859</v>
      </c>
      <c r="D14" s="28"/>
      <c r="E14" s="19" t="s">
        <v>309</v>
      </c>
      <c r="F14" s="19" t="s">
        <v>310</v>
      </c>
      <c r="G14" s="19" t="s">
        <v>659</v>
      </c>
      <c r="H14" s="19" t="s">
        <v>311</v>
      </c>
      <c r="I14" s="19" t="s">
        <v>599</v>
      </c>
      <c r="J14" s="19" t="s">
        <v>312</v>
      </c>
      <c r="K14" s="20">
        <v>1</v>
      </c>
      <c r="L14" s="21">
        <v>0.5</v>
      </c>
      <c r="M14" s="20">
        <v>6</v>
      </c>
      <c r="N14" s="21">
        <v>6</v>
      </c>
      <c r="O14" s="20">
        <v>7</v>
      </c>
      <c r="P14" s="21">
        <v>7</v>
      </c>
      <c r="Q14" s="22">
        <v>42</v>
      </c>
      <c r="R14" s="23">
        <v>21</v>
      </c>
    </row>
    <row r="15" spans="1:20" ht="409.5" x14ac:dyDescent="0.25">
      <c r="A15" s="16">
        <v>9</v>
      </c>
      <c r="B15" s="17" t="s">
        <v>1859</v>
      </c>
      <c r="C15" s="18" t="s">
        <v>1859</v>
      </c>
      <c r="D15" s="28"/>
      <c r="E15" s="19" t="s">
        <v>333</v>
      </c>
      <c r="F15" s="19" t="s">
        <v>334</v>
      </c>
      <c r="G15" s="19" t="s">
        <v>660</v>
      </c>
      <c r="H15" s="19" t="s">
        <v>335</v>
      </c>
      <c r="I15" s="19" t="s">
        <v>661</v>
      </c>
      <c r="J15" s="19" t="s">
        <v>336</v>
      </c>
      <c r="K15" s="20">
        <v>3</v>
      </c>
      <c r="L15" s="21">
        <v>0.5</v>
      </c>
      <c r="M15" s="20">
        <v>6</v>
      </c>
      <c r="N15" s="21">
        <v>6</v>
      </c>
      <c r="O15" s="20">
        <v>15</v>
      </c>
      <c r="P15" s="21">
        <v>15</v>
      </c>
      <c r="Q15" s="22">
        <v>270</v>
      </c>
      <c r="R15" s="23">
        <v>45</v>
      </c>
    </row>
    <row r="16" spans="1:20" ht="409.5" x14ac:dyDescent="0.25">
      <c r="A16" s="16">
        <v>10</v>
      </c>
      <c r="B16" s="17" t="s">
        <v>1859</v>
      </c>
      <c r="C16" s="18" t="s">
        <v>1859</v>
      </c>
      <c r="D16" s="28"/>
      <c r="E16" s="19" t="s">
        <v>662</v>
      </c>
      <c r="F16" s="19" t="s">
        <v>663</v>
      </c>
      <c r="G16" s="19" t="s">
        <v>664</v>
      </c>
      <c r="H16" s="19" t="s">
        <v>665</v>
      </c>
      <c r="I16" s="19" t="s">
        <v>599</v>
      </c>
      <c r="J16" s="19" t="s">
        <v>666</v>
      </c>
      <c r="K16" s="20">
        <v>0.5</v>
      </c>
      <c r="L16" s="21">
        <v>0.2</v>
      </c>
      <c r="M16" s="20">
        <v>6</v>
      </c>
      <c r="N16" s="21">
        <v>6</v>
      </c>
      <c r="O16" s="20">
        <v>7</v>
      </c>
      <c r="P16" s="21">
        <v>7</v>
      </c>
      <c r="Q16" s="22">
        <v>21</v>
      </c>
      <c r="R16" s="23">
        <v>8.4000000000000021</v>
      </c>
    </row>
    <row r="17" spans="1:18" ht="409.5" x14ac:dyDescent="0.25">
      <c r="A17" s="16">
        <v>11</v>
      </c>
      <c r="B17" s="17" t="s">
        <v>1859</v>
      </c>
      <c r="C17" s="18" t="s">
        <v>1859</v>
      </c>
      <c r="D17" s="28"/>
      <c r="E17" s="19" t="s">
        <v>346</v>
      </c>
      <c r="F17" s="19" t="s">
        <v>347</v>
      </c>
      <c r="G17" s="19" t="s">
        <v>667</v>
      </c>
      <c r="H17" s="19" t="s">
        <v>348</v>
      </c>
      <c r="I17" s="19" t="s">
        <v>658</v>
      </c>
      <c r="J17" s="19" t="s">
        <v>349</v>
      </c>
      <c r="K17" s="20">
        <v>0.5</v>
      </c>
      <c r="L17" s="21">
        <v>0.1</v>
      </c>
      <c r="M17" s="20">
        <v>6</v>
      </c>
      <c r="N17" s="21">
        <v>6</v>
      </c>
      <c r="O17" s="20">
        <v>40</v>
      </c>
      <c r="P17" s="21">
        <v>40</v>
      </c>
      <c r="Q17" s="22">
        <v>120</v>
      </c>
      <c r="R17" s="23">
        <v>24.000000000000004</v>
      </c>
    </row>
    <row r="18" spans="1:18" ht="409.5" x14ac:dyDescent="0.25">
      <c r="A18" s="16">
        <v>12</v>
      </c>
      <c r="B18" s="17" t="s">
        <v>1859</v>
      </c>
      <c r="C18" s="18" t="s">
        <v>1859</v>
      </c>
      <c r="D18" s="28"/>
      <c r="E18" s="19" t="s">
        <v>352</v>
      </c>
      <c r="F18" s="19" t="s">
        <v>353</v>
      </c>
      <c r="G18" s="19" t="s">
        <v>668</v>
      </c>
      <c r="H18" s="19" t="s">
        <v>354</v>
      </c>
      <c r="I18" s="19" t="s">
        <v>658</v>
      </c>
      <c r="J18" s="19" t="s">
        <v>355</v>
      </c>
      <c r="K18" s="20">
        <v>1</v>
      </c>
      <c r="L18" s="21">
        <v>0.2</v>
      </c>
      <c r="M18" s="20">
        <v>6</v>
      </c>
      <c r="N18" s="21">
        <v>6</v>
      </c>
      <c r="O18" s="20">
        <v>15</v>
      </c>
      <c r="P18" s="21">
        <v>15</v>
      </c>
      <c r="Q18" s="22">
        <v>90</v>
      </c>
      <c r="R18" s="23">
        <v>18.000000000000004</v>
      </c>
    </row>
    <row r="19" spans="1:18" ht="409.5" x14ac:dyDescent="0.25">
      <c r="A19" s="16">
        <v>13</v>
      </c>
      <c r="B19" s="17" t="s">
        <v>1859</v>
      </c>
      <c r="C19" s="18" t="s">
        <v>1859</v>
      </c>
      <c r="D19" s="28"/>
      <c r="E19" s="19" t="s">
        <v>352</v>
      </c>
      <c r="F19" s="19" t="s">
        <v>358</v>
      </c>
      <c r="G19" s="19" t="s">
        <v>669</v>
      </c>
      <c r="H19" s="19" t="s">
        <v>359</v>
      </c>
      <c r="I19" s="19" t="s">
        <v>599</v>
      </c>
      <c r="J19" s="19" t="s">
        <v>360</v>
      </c>
      <c r="K19" s="20">
        <v>0.5</v>
      </c>
      <c r="L19" s="21">
        <v>0.2</v>
      </c>
      <c r="M19" s="20">
        <v>6</v>
      </c>
      <c r="N19" s="21">
        <v>6</v>
      </c>
      <c r="O19" s="20">
        <v>15</v>
      </c>
      <c r="P19" s="21">
        <v>15</v>
      </c>
      <c r="Q19" s="22">
        <v>45</v>
      </c>
      <c r="R19" s="23">
        <v>18.000000000000004</v>
      </c>
    </row>
    <row r="20" spans="1:18" ht="409.5" x14ac:dyDescent="0.25">
      <c r="A20" s="16">
        <v>14</v>
      </c>
      <c r="B20" s="17" t="s">
        <v>1859</v>
      </c>
      <c r="C20" s="18" t="s">
        <v>1859</v>
      </c>
      <c r="D20" s="28"/>
      <c r="E20" s="19" t="s">
        <v>352</v>
      </c>
      <c r="F20" s="19" t="s">
        <v>569</v>
      </c>
      <c r="G20" s="19" t="s">
        <v>670</v>
      </c>
      <c r="H20" s="19" t="s">
        <v>570</v>
      </c>
      <c r="I20" s="19" t="s">
        <v>658</v>
      </c>
      <c r="J20" s="19" t="s">
        <v>355</v>
      </c>
      <c r="K20" s="20">
        <v>1</v>
      </c>
      <c r="L20" s="21">
        <v>0.2</v>
      </c>
      <c r="M20" s="20">
        <v>6</v>
      </c>
      <c r="N20" s="21">
        <v>6</v>
      </c>
      <c r="O20" s="20">
        <v>15</v>
      </c>
      <c r="P20" s="21">
        <v>15</v>
      </c>
      <c r="Q20" s="22">
        <v>90</v>
      </c>
      <c r="R20" s="23">
        <v>18.000000000000004</v>
      </c>
    </row>
    <row r="21" spans="1:18" ht="409.5" x14ac:dyDescent="0.25">
      <c r="A21" s="16">
        <v>15</v>
      </c>
      <c r="B21" s="17" t="s">
        <v>1859</v>
      </c>
      <c r="C21" s="18" t="s">
        <v>1859</v>
      </c>
      <c r="D21" s="28"/>
      <c r="E21" s="19" t="s">
        <v>363</v>
      </c>
      <c r="F21" s="19" t="s">
        <v>364</v>
      </c>
      <c r="G21" s="19" t="s">
        <v>671</v>
      </c>
      <c r="H21" s="19" t="s">
        <v>365</v>
      </c>
      <c r="I21" s="19" t="s">
        <v>599</v>
      </c>
      <c r="J21" s="19" t="s">
        <v>366</v>
      </c>
      <c r="K21" s="20">
        <v>0.5</v>
      </c>
      <c r="L21" s="21">
        <v>0.2</v>
      </c>
      <c r="M21" s="20">
        <v>6</v>
      </c>
      <c r="N21" s="21">
        <v>6</v>
      </c>
      <c r="O21" s="20">
        <v>15</v>
      </c>
      <c r="P21" s="21">
        <v>15</v>
      </c>
      <c r="Q21" s="22">
        <v>45</v>
      </c>
      <c r="R21" s="23">
        <v>18.000000000000004</v>
      </c>
    </row>
    <row r="22" spans="1:18" ht="409.5" x14ac:dyDescent="0.25">
      <c r="A22" s="16">
        <v>16</v>
      </c>
      <c r="B22" s="17" t="s">
        <v>1859</v>
      </c>
      <c r="C22" s="18" t="s">
        <v>1859</v>
      </c>
      <c r="D22" s="28"/>
      <c r="E22" s="19" t="s">
        <v>367</v>
      </c>
      <c r="F22" s="19" t="s">
        <v>368</v>
      </c>
      <c r="G22" s="19" t="s">
        <v>672</v>
      </c>
      <c r="H22" s="19" t="s">
        <v>369</v>
      </c>
      <c r="I22" s="19" t="s">
        <v>658</v>
      </c>
      <c r="J22" s="19" t="s">
        <v>370</v>
      </c>
      <c r="K22" s="20">
        <v>1</v>
      </c>
      <c r="L22" s="21">
        <v>0.2</v>
      </c>
      <c r="M22" s="20">
        <v>6</v>
      </c>
      <c r="N22" s="21">
        <v>6</v>
      </c>
      <c r="O22" s="20">
        <v>15</v>
      </c>
      <c r="P22" s="21">
        <v>15</v>
      </c>
      <c r="Q22" s="22">
        <v>90</v>
      </c>
      <c r="R22" s="23">
        <v>18.000000000000004</v>
      </c>
    </row>
    <row r="23" spans="1:18" ht="409.5" x14ac:dyDescent="0.25">
      <c r="A23" s="16">
        <v>17</v>
      </c>
      <c r="B23" s="17" t="s">
        <v>1859</v>
      </c>
      <c r="C23" s="18" t="s">
        <v>1859</v>
      </c>
      <c r="D23" s="28"/>
      <c r="E23" s="19" t="s">
        <v>352</v>
      </c>
      <c r="F23" s="19" t="s">
        <v>575</v>
      </c>
      <c r="G23" s="19" t="s">
        <v>673</v>
      </c>
      <c r="H23" s="19" t="s">
        <v>576</v>
      </c>
      <c r="I23" s="19" t="s">
        <v>658</v>
      </c>
      <c r="J23" s="19" t="s">
        <v>355</v>
      </c>
      <c r="K23" s="20">
        <v>1</v>
      </c>
      <c r="L23" s="21">
        <v>0.2</v>
      </c>
      <c r="M23" s="20">
        <v>6</v>
      </c>
      <c r="N23" s="21">
        <v>6</v>
      </c>
      <c r="O23" s="20">
        <v>15</v>
      </c>
      <c r="P23" s="21">
        <v>15</v>
      </c>
      <c r="Q23" s="22">
        <v>90</v>
      </c>
      <c r="R23" s="23">
        <v>18.000000000000004</v>
      </c>
    </row>
    <row r="24" spans="1:18" ht="409.5" x14ac:dyDescent="0.25">
      <c r="A24" s="16">
        <v>18</v>
      </c>
      <c r="B24" s="17" t="s">
        <v>1859</v>
      </c>
      <c r="C24" s="18" t="s">
        <v>1859</v>
      </c>
      <c r="D24" s="28"/>
      <c r="E24" s="19" t="s">
        <v>352</v>
      </c>
      <c r="F24" s="19" t="s">
        <v>371</v>
      </c>
      <c r="G24" s="19" t="s">
        <v>674</v>
      </c>
      <c r="H24" s="19" t="s">
        <v>372</v>
      </c>
      <c r="I24" s="19" t="s">
        <v>599</v>
      </c>
      <c r="J24" s="19" t="s">
        <v>366</v>
      </c>
      <c r="K24" s="20">
        <v>0.5</v>
      </c>
      <c r="L24" s="21">
        <v>0.2</v>
      </c>
      <c r="M24" s="20">
        <v>6</v>
      </c>
      <c r="N24" s="21">
        <v>6</v>
      </c>
      <c r="O24" s="20">
        <v>15</v>
      </c>
      <c r="P24" s="21">
        <v>15</v>
      </c>
      <c r="Q24" s="22">
        <v>45</v>
      </c>
      <c r="R24" s="23">
        <v>18.000000000000004</v>
      </c>
    </row>
    <row r="25" spans="1:18" ht="409.5" x14ac:dyDescent="0.25">
      <c r="A25" s="16">
        <v>19</v>
      </c>
      <c r="B25" s="17" t="s">
        <v>1859</v>
      </c>
      <c r="C25" s="18" t="s">
        <v>1859</v>
      </c>
      <c r="D25" s="28"/>
      <c r="E25" s="19" t="s">
        <v>582</v>
      </c>
      <c r="F25" s="19" t="s">
        <v>583</v>
      </c>
      <c r="G25" s="19" t="s">
        <v>675</v>
      </c>
      <c r="H25" s="19" t="s">
        <v>584</v>
      </c>
      <c r="I25" s="19" t="s">
        <v>595</v>
      </c>
      <c r="J25" s="19" t="s">
        <v>184</v>
      </c>
      <c r="K25" s="20">
        <v>0.2</v>
      </c>
      <c r="L25" s="21">
        <v>0.2</v>
      </c>
      <c r="M25" s="20">
        <v>6</v>
      </c>
      <c r="N25" s="21">
        <v>6</v>
      </c>
      <c r="O25" s="20">
        <v>7</v>
      </c>
      <c r="P25" s="21">
        <v>7</v>
      </c>
      <c r="Q25" s="22">
        <v>8.4000000000000021</v>
      </c>
      <c r="R25" s="23">
        <v>8.4000000000000021</v>
      </c>
    </row>
    <row r="26" spans="1:18" ht="409.5" x14ac:dyDescent="0.25">
      <c r="A26" s="16">
        <v>20</v>
      </c>
      <c r="B26" s="17" t="s">
        <v>1859</v>
      </c>
      <c r="C26" s="18" t="s">
        <v>1859</v>
      </c>
      <c r="D26" s="28"/>
      <c r="E26" s="19" t="s">
        <v>585</v>
      </c>
      <c r="F26" s="19" t="s">
        <v>586</v>
      </c>
      <c r="G26" s="19" t="s">
        <v>676</v>
      </c>
      <c r="H26" s="19" t="s">
        <v>587</v>
      </c>
      <c r="I26" s="19" t="s">
        <v>595</v>
      </c>
      <c r="J26" s="19" t="s">
        <v>184</v>
      </c>
      <c r="K26" s="20">
        <v>0.1</v>
      </c>
      <c r="L26" s="21">
        <v>0.1</v>
      </c>
      <c r="M26" s="20">
        <v>6</v>
      </c>
      <c r="N26" s="21">
        <v>6</v>
      </c>
      <c r="O26" s="20">
        <v>15</v>
      </c>
      <c r="P26" s="21">
        <v>15</v>
      </c>
      <c r="Q26" s="22">
        <v>9.0000000000000018</v>
      </c>
      <c r="R26" s="23">
        <v>9.0000000000000018</v>
      </c>
    </row>
    <row r="27" spans="1:18" ht="315" x14ac:dyDescent="0.25">
      <c r="A27" s="16">
        <v>21</v>
      </c>
      <c r="B27" s="17" t="s">
        <v>1860</v>
      </c>
      <c r="C27" s="18" t="s">
        <v>1860</v>
      </c>
      <c r="D27" s="28"/>
      <c r="E27" s="19" t="s">
        <v>42</v>
      </c>
      <c r="F27" s="19" t="s">
        <v>43</v>
      </c>
      <c r="G27" s="19" t="s">
        <v>605</v>
      </c>
      <c r="H27" s="19" t="s">
        <v>44</v>
      </c>
      <c r="I27" s="19" t="s">
        <v>599</v>
      </c>
      <c r="J27" s="19" t="s">
        <v>45</v>
      </c>
      <c r="K27" s="20">
        <v>1</v>
      </c>
      <c r="L27" s="21">
        <v>0.5</v>
      </c>
      <c r="M27" s="20">
        <v>6</v>
      </c>
      <c r="N27" s="21">
        <v>6</v>
      </c>
      <c r="O27" s="20">
        <v>7</v>
      </c>
      <c r="P27" s="21">
        <v>7</v>
      </c>
      <c r="Q27" s="22">
        <v>42</v>
      </c>
      <c r="R27" s="23">
        <v>21</v>
      </c>
    </row>
    <row r="28" spans="1:18" ht="315" x14ac:dyDescent="0.25">
      <c r="A28" s="16">
        <v>22</v>
      </c>
      <c r="B28" s="17" t="s">
        <v>1860</v>
      </c>
      <c r="C28" s="18" t="s">
        <v>1860</v>
      </c>
      <c r="D28" s="28"/>
      <c r="E28" s="19" t="s">
        <v>1789</v>
      </c>
      <c r="F28" s="19" t="s">
        <v>612</v>
      </c>
      <c r="G28" s="19" t="s">
        <v>613</v>
      </c>
      <c r="H28" s="19" t="s">
        <v>614</v>
      </c>
      <c r="I28" s="19" t="s">
        <v>599</v>
      </c>
      <c r="J28" s="19" t="s">
        <v>615</v>
      </c>
      <c r="K28" s="20">
        <v>0.5</v>
      </c>
      <c r="L28" s="21">
        <v>0.2</v>
      </c>
      <c r="M28" s="20">
        <v>6</v>
      </c>
      <c r="N28" s="21">
        <v>6</v>
      </c>
      <c r="O28" s="20">
        <v>7</v>
      </c>
      <c r="P28" s="21">
        <v>7</v>
      </c>
      <c r="Q28" s="22">
        <v>21</v>
      </c>
      <c r="R28" s="23">
        <v>8.4000000000000021</v>
      </c>
    </row>
    <row r="29" spans="1:18" ht="315" x14ac:dyDescent="0.25">
      <c r="A29" s="16">
        <v>23</v>
      </c>
      <c r="B29" s="17" t="s">
        <v>1860</v>
      </c>
      <c r="C29" s="18" t="s">
        <v>1860</v>
      </c>
      <c r="D29" s="28"/>
      <c r="E29" s="19" t="s">
        <v>75</v>
      </c>
      <c r="F29" s="19" t="s">
        <v>76</v>
      </c>
      <c r="G29" s="19" t="s">
        <v>630</v>
      </c>
      <c r="H29" s="19" t="s">
        <v>77</v>
      </c>
      <c r="I29" s="19" t="s">
        <v>599</v>
      </c>
      <c r="J29" s="19" t="s">
        <v>78</v>
      </c>
      <c r="K29" s="20">
        <v>0.5</v>
      </c>
      <c r="L29" s="21">
        <v>0.2</v>
      </c>
      <c r="M29" s="20">
        <v>6</v>
      </c>
      <c r="N29" s="21">
        <v>6</v>
      </c>
      <c r="O29" s="20">
        <v>15</v>
      </c>
      <c r="P29" s="21">
        <v>15</v>
      </c>
      <c r="Q29" s="22">
        <v>45</v>
      </c>
      <c r="R29" s="23">
        <v>18.000000000000004</v>
      </c>
    </row>
    <row r="30" spans="1:18" ht="315" x14ac:dyDescent="0.25">
      <c r="A30" s="16">
        <v>24</v>
      </c>
      <c r="B30" s="17" t="s">
        <v>1860</v>
      </c>
      <c r="C30" s="18" t="s">
        <v>1860</v>
      </c>
      <c r="D30" s="28"/>
      <c r="E30" s="19" t="s">
        <v>81</v>
      </c>
      <c r="F30" s="19" t="s">
        <v>82</v>
      </c>
      <c r="G30" s="19" t="s">
        <v>633</v>
      </c>
      <c r="H30" s="19" t="s">
        <v>83</v>
      </c>
      <c r="I30" s="19" t="s">
        <v>599</v>
      </c>
      <c r="J30" s="19" t="s">
        <v>78</v>
      </c>
      <c r="K30" s="20">
        <v>0.2</v>
      </c>
      <c r="L30" s="21">
        <v>0.1</v>
      </c>
      <c r="M30" s="20">
        <v>6</v>
      </c>
      <c r="N30" s="21">
        <v>6</v>
      </c>
      <c r="O30" s="20">
        <v>40</v>
      </c>
      <c r="P30" s="21">
        <v>40</v>
      </c>
      <c r="Q30" s="22">
        <v>48.000000000000007</v>
      </c>
      <c r="R30" s="23">
        <v>24.000000000000004</v>
      </c>
    </row>
    <row r="31" spans="1:18" ht="315" x14ac:dyDescent="0.25">
      <c r="A31" s="16">
        <v>25</v>
      </c>
      <c r="B31" s="17" t="s">
        <v>1860</v>
      </c>
      <c r="C31" s="18" t="s">
        <v>1860</v>
      </c>
      <c r="D31" s="28"/>
      <c r="E31" s="19" t="s">
        <v>127</v>
      </c>
      <c r="F31" s="19" t="s">
        <v>128</v>
      </c>
      <c r="G31" s="19" t="s">
        <v>651</v>
      </c>
      <c r="H31" s="19" t="s">
        <v>129</v>
      </c>
      <c r="I31" s="19" t="s">
        <v>599</v>
      </c>
      <c r="J31" s="19" t="s">
        <v>130</v>
      </c>
      <c r="K31" s="20">
        <v>0.5</v>
      </c>
      <c r="L31" s="21">
        <v>0.2</v>
      </c>
      <c r="M31" s="20">
        <v>3</v>
      </c>
      <c r="N31" s="21">
        <v>3</v>
      </c>
      <c r="O31" s="20">
        <v>15</v>
      </c>
      <c r="P31" s="21">
        <v>15</v>
      </c>
      <c r="Q31" s="22">
        <v>22.5</v>
      </c>
      <c r="R31" s="23">
        <v>9.0000000000000018</v>
      </c>
    </row>
    <row r="32" spans="1:18" ht="294" x14ac:dyDescent="0.25">
      <c r="A32" s="16">
        <v>26</v>
      </c>
      <c r="B32" s="17" t="s">
        <v>1861</v>
      </c>
      <c r="C32" s="18" t="s">
        <v>1861</v>
      </c>
      <c r="D32" s="28"/>
      <c r="E32" s="19" t="s">
        <v>25</v>
      </c>
      <c r="F32" s="19" t="s">
        <v>26</v>
      </c>
      <c r="G32" s="19" t="s">
        <v>598</v>
      </c>
      <c r="H32" s="19" t="s">
        <v>27</v>
      </c>
      <c r="I32" s="19" t="s">
        <v>599</v>
      </c>
      <c r="J32" s="19" t="s">
        <v>28</v>
      </c>
      <c r="K32" s="20">
        <v>0.5</v>
      </c>
      <c r="L32" s="21">
        <v>0.2</v>
      </c>
      <c r="M32" s="20">
        <v>6</v>
      </c>
      <c r="N32" s="21">
        <v>6</v>
      </c>
      <c r="O32" s="20">
        <v>15</v>
      </c>
      <c r="P32" s="21">
        <v>15</v>
      </c>
      <c r="Q32" s="22">
        <v>45</v>
      </c>
      <c r="R32" s="23">
        <v>18.000000000000004</v>
      </c>
    </row>
    <row r="33" spans="1:18" ht="231" x14ac:dyDescent="0.25">
      <c r="A33" s="16">
        <v>27</v>
      </c>
      <c r="B33" s="17" t="s">
        <v>1862</v>
      </c>
      <c r="C33" s="18" t="s">
        <v>1863</v>
      </c>
      <c r="D33" s="28"/>
      <c r="E33" s="19" t="s">
        <v>379</v>
      </c>
      <c r="F33" s="19" t="s">
        <v>380</v>
      </c>
      <c r="G33" s="19" t="s">
        <v>883</v>
      </c>
      <c r="H33" s="19" t="s">
        <v>381</v>
      </c>
      <c r="I33" s="19" t="s">
        <v>661</v>
      </c>
      <c r="J33" s="19" t="s">
        <v>1864</v>
      </c>
      <c r="K33" s="20">
        <v>1</v>
      </c>
      <c r="L33" s="21">
        <v>0.5</v>
      </c>
      <c r="M33" s="20">
        <v>6</v>
      </c>
      <c r="N33" s="21">
        <v>6</v>
      </c>
      <c r="O33" s="20">
        <v>40</v>
      </c>
      <c r="P33" s="21">
        <v>40</v>
      </c>
      <c r="Q33" s="22">
        <v>240</v>
      </c>
      <c r="R33" s="23">
        <v>120</v>
      </c>
    </row>
    <row r="34" spans="1:18" ht="105" x14ac:dyDescent="0.25">
      <c r="A34" s="16">
        <v>28</v>
      </c>
      <c r="B34" s="17" t="s">
        <v>1862</v>
      </c>
      <c r="C34" s="18" t="s">
        <v>1863</v>
      </c>
      <c r="D34" s="28"/>
      <c r="E34" s="19" t="s">
        <v>385</v>
      </c>
      <c r="F34" s="19" t="s">
        <v>386</v>
      </c>
      <c r="G34" s="19" t="s">
        <v>1439</v>
      </c>
      <c r="H34" s="19" t="s">
        <v>387</v>
      </c>
      <c r="I34" s="19" t="s">
        <v>658</v>
      </c>
      <c r="J34" s="19" t="s">
        <v>388</v>
      </c>
      <c r="K34" s="20">
        <v>1</v>
      </c>
      <c r="L34" s="21">
        <v>0.5</v>
      </c>
      <c r="M34" s="20">
        <v>6</v>
      </c>
      <c r="N34" s="21">
        <v>6</v>
      </c>
      <c r="O34" s="20">
        <v>15</v>
      </c>
      <c r="P34" s="21">
        <v>15</v>
      </c>
      <c r="Q34" s="22">
        <v>90</v>
      </c>
      <c r="R34" s="23">
        <v>45</v>
      </c>
    </row>
    <row r="35" spans="1:18" ht="126" x14ac:dyDescent="0.25">
      <c r="A35" s="16">
        <v>29</v>
      </c>
      <c r="B35" s="17" t="s">
        <v>1862</v>
      </c>
      <c r="C35" s="18" t="s">
        <v>1863</v>
      </c>
      <c r="D35" s="28"/>
      <c r="E35" s="19" t="s">
        <v>379</v>
      </c>
      <c r="F35" s="19" t="s">
        <v>588</v>
      </c>
      <c r="G35" s="19" t="s">
        <v>1442</v>
      </c>
      <c r="H35" s="19" t="s">
        <v>589</v>
      </c>
      <c r="I35" s="19" t="s">
        <v>658</v>
      </c>
      <c r="J35" s="19" t="s">
        <v>388</v>
      </c>
      <c r="K35" s="20">
        <v>1</v>
      </c>
      <c r="L35" s="21">
        <v>0.5</v>
      </c>
      <c r="M35" s="20">
        <v>6</v>
      </c>
      <c r="N35" s="21">
        <v>6</v>
      </c>
      <c r="O35" s="20">
        <v>15</v>
      </c>
      <c r="P35" s="21">
        <v>15</v>
      </c>
      <c r="Q35" s="22">
        <v>90</v>
      </c>
      <c r="R35" s="23">
        <v>45</v>
      </c>
    </row>
    <row r="36" spans="1:18" ht="105" x14ac:dyDescent="0.25">
      <c r="A36" s="16">
        <v>30</v>
      </c>
      <c r="B36" s="17" t="s">
        <v>1862</v>
      </c>
      <c r="C36" s="18" t="s">
        <v>1863</v>
      </c>
      <c r="D36" s="28"/>
      <c r="E36" s="19" t="s">
        <v>946</v>
      </c>
      <c r="F36" s="19" t="s">
        <v>947</v>
      </c>
      <c r="G36" s="19" t="s">
        <v>1446</v>
      </c>
      <c r="H36" s="19" t="s">
        <v>948</v>
      </c>
      <c r="I36" s="19" t="s">
        <v>658</v>
      </c>
      <c r="J36" s="19" t="s">
        <v>388</v>
      </c>
      <c r="K36" s="20">
        <v>1</v>
      </c>
      <c r="L36" s="21">
        <v>0.5</v>
      </c>
      <c r="M36" s="20">
        <v>6</v>
      </c>
      <c r="N36" s="21">
        <v>6</v>
      </c>
      <c r="O36" s="20">
        <v>15</v>
      </c>
      <c r="P36" s="21">
        <v>15</v>
      </c>
      <c r="Q36" s="22">
        <v>90</v>
      </c>
      <c r="R36" s="23">
        <v>45</v>
      </c>
    </row>
    <row r="37" spans="1:18" ht="147" x14ac:dyDescent="0.25">
      <c r="A37" s="16">
        <v>31</v>
      </c>
      <c r="B37" s="17" t="s">
        <v>1865</v>
      </c>
      <c r="C37" s="18" t="s">
        <v>1866</v>
      </c>
      <c r="D37" s="28"/>
      <c r="E37" s="19" t="s">
        <v>1867</v>
      </c>
      <c r="F37" s="19" t="s">
        <v>139</v>
      </c>
      <c r="G37" s="19" t="s">
        <v>689</v>
      </c>
      <c r="H37" s="19" t="s">
        <v>140</v>
      </c>
      <c r="I37" s="19" t="s">
        <v>599</v>
      </c>
      <c r="J37" s="19" t="s">
        <v>141</v>
      </c>
      <c r="K37" s="20">
        <v>1</v>
      </c>
      <c r="L37" s="21">
        <v>0.5</v>
      </c>
      <c r="M37" s="20">
        <v>6</v>
      </c>
      <c r="N37" s="21">
        <v>6</v>
      </c>
      <c r="O37" s="20">
        <v>7</v>
      </c>
      <c r="P37" s="21">
        <v>3</v>
      </c>
      <c r="Q37" s="22">
        <v>42</v>
      </c>
      <c r="R37" s="23">
        <v>9</v>
      </c>
    </row>
    <row r="38" spans="1:18" ht="126" x14ac:dyDescent="0.25">
      <c r="A38" s="16">
        <v>32</v>
      </c>
      <c r="B38" s="17" t="s">
        <v>1865</v>
      </c>
      <c r="C38" s="18" t="s">
        <v>1866</v>
      </c>
      <c r="D38" s="28"/>
      <c r="E38" s="19" t="s">
        <v>194</v>
      </c>
      <c r="F38" s="19" t="s">
        <v>195</v>
      </c>
      <c r="G38" s="19" t="s">
        <v>733</v>
      </c>
      <c r="H38" s="19" t="s">
        <v>196</v>
      </c>
      <c r="I38" s="19" t="s">
        <v>658</v>
      </c>
      <c r="J38" s="19" t="s">
        <v>197</v>
      </c>
      <c r="K38" s="20">
        <v>3</v>
      </c>
      <c r="L38" s="21">
        <v>0.5</v>
      </c>
      <c r="M38" s="20">
        <v>6</v>
      </c>
      <c r="N38" s="21">
        <v>6</v>
      </c>
      <c r="O38" s="20">
        <v>7</v>
      </c>
      <c r="P38" s="21">
        <v>3</v>
      </c>
      <c r="Q38" s="22">
        <v>126</v>
      </c>
      <c r="R38" s="23">
        <v>9</v>
      </c>
    </row>
    <row r="39" spans="1:18" ht="126" x14ac:dyDescent="0.25">
      <c r="A39" s="16">
        <v>33</v>
      </c>
      <c r="B39" s="17" t="s">
        <v>1865</v>
      </c>
      <c r="C39" s="18" t="s">
        <v>1866</v>
      </c>
      <c r="D39" s="28"/>
      <c r="E39" s="19" t="s">
        <v>206</v>
      </c>
      <c r="F39" s="19" t="s">
        <v>207</v>
      </c>
      <c r="G39" s="19" t="s">
        <v>744</v>
      </c>
      <c r="H39" s="19" t="s">
        <v>208</v>
      </c>
      <c r="I39" s="19" t="s">
        <v>658</v>
      </c>
      <c r="J39" s="19" t="s">
        <v>197</v>
      </c>
      <c r="K39" s="20">
        <v>3</v>
      </c>
      <c r="L39" s="21">
        <v>0.5</v>
      </c>
      <c r="M39" s="20">
        <v>6</v>
      </c>
      <c r="N39" s="21">
        <v>6</v>
      </c>
      <c r="O39" s="20">
        <v>7</v>
      </c>
      <c r="P39" s="21">
        <v>3</v>
      </c>
      <c r="Q39" s="22">
        <v>126</v>
      </c>
      <c r="R39" s="23">
        <v>9</v>
      </c>
    </row>
    <row r="40" spans="1:18" ht="63" x14ac:dyDescent="0.25">
      <c r="A40" s="16">
        <v>34</v>
      </c>
      <c r="B40" s="17" t="s">
        <v>1865</v>
      </c>
      <c r="C40" s="18" t="s">
        <v>1866</v>
      </c>
      <c r="D40" s="28"/>
      <c r="E40" s="19" t="s">
        <v>273</v>
      </c>
      <c r="F40" s="19" t="s">
        <v>274</v>
      </c>
      <c r="G40" s="19" t="s">
        <v>793</v>
      </c>
      <c r="H40" s="19" t="s">
        <v>275</v>
      </c>
      <c r="I40" s="19" t="s">
        <v>595</v>
      </c>
      <c r="J40" s="19" t="s">
        <v>243</v>
      </c>
      <c r="K40" s="20">
        <v>0.5</v>
      </c>
      <c r="L40" s="21">
        <v>0.5</v>
      </c>
      <c r="M40" s="20">
        <v>6</v>
      </c>
      <c r="N40" s="21">
        <v>6</v>
      </c>
      <c r="O40" s="20">
        <v>3</v>
      </c>
      <c r="P40" s="21">
        <v>3</v>
      </c>
      <c r="Q40" s="22">
        <v>9</v>
      </c>
      <c r="R40" s="23">
        <v>9</v>
      </c>
    </row>
    <row r="41" spans="1:18" ht="189" x14ac:dyDescent="0.25">
      <c r="A41" s="16">
        <v>35</v>
      </c>
      <c r="B41" s="17" t="s">
        <v>1868</v>
      </c>
      <c r="C41" s="18" t="s">
        <v>1868</v>
      </c>
      <c r="D41" s="28"/>
      <c r="E41" s="19" t="s">
        <v>211</v>
      </c>
      <c r="F41" s="19" t="s">
        <v>212</v>
      </c>
      <c r="G41" s="19" t="s">
        <v>747</v>
      </c>
      <c r="H41" s="19" t="s">
        <v>213</v>
      </c>
      <c r="I41" s="19" t="s">
        <v>595</v>
      </c>
      <c r="J41" s="19" t="s">
        <v>184</v>
      </c>
      <c r="K41" s="20">
        <v>0.5</v>
      </c>
      <c r="L41" s="21">
        <v>0.5</v>
      </c>
      <c r="M41" s="20">
        <v>6</v>
      </c>
      <c r="N41" s="21">
        <v>6</v>
      </c>
      <c r="O41" s="20">
        <v>3</v>
      </c>
      <c r="P41" s="21">
        <v>3</v>
      </c>
      <c r="Q41" s="22">
        <v>9</v>
      </c>
      <c r="R41" s="23">
        <v>9</v>
      </c>
    </row>
    <row r="42" spans="1:18" ht="409.5" x14ac:dyDescent="0.25">
      <c r="A42" s="16">
        <v>36</v>
      </c>
      <c r="B42" s="17" t="s">
        <v>1858</v>
      </c>
      <c r="C42" s="18" t="s">
        <v>1858</v>
      </c>
      <c r="E42" s="19" t="s">
        <v>25</v>
      </c>
      <c r="F42" s="19" t="s">
        <v>26</v>
      </c>
      <c r="G42" s="19" t="str">
        <f>IF(F42="","",VLOOKUP(F42,[5]списки!$U$2:$V$148,2,))</f>
        <v>Опасность падения с высоты, в том числе из-за отсутствия ограждения, из-за обрыва троса, в котлован, в шахту при подъеме или спуске при нештатной ситуации;</v>
      </c>
      <c r="H42" s="19" t="s">
        <v>27</v>
      </c>
      <c r="I42" s="19" t="str">
        <f>IF(F42="","",VLOOKUP(Q42,[5]списки!$O$2:$P$9,2))</f>
        <v xml:space="preserve">Возможный риск, необходимо уделить внимание </v>
      </c>
      <c r="J42" s="19" t="s">
        <v>28</v>
      </c>
      <c r="K42" s="20">
        <v>0.5</v>
      </c>
      <c r="L42" s="21">
        <v>0.2</v>
      </c>
      <c r="M42" s="20">
        <v>6</v>
      </c>
      <c r="N42" s="21">
        <v>6</v>
      </c>
      <c r="O42" s="20">
        <v>15</v>
      </c>
      <c r="P42" s="21">
        <v>15</v>
      </c>
      <c r="Q42" s="22">
        <v>45</v>
      </c>
      <c r="R42" s="23">
        <v>18.000000000000004</v>
      </c>
    </row>
    <row r="43" spans="1:18" ht="210" customHeight="1" x14ac:dyDescent="0.25">
      <c r="B43" s="17"/>
      <c r="G43" s="19" t="str">
        <f>IF(F43="","",VLOOKUP(F43,[5]списки!$U$2:$V$148,2,))</f>
        <v/>
      </c>
      <c r="I43" s="19" t="str">
        <f>IF(F43="","",VLOOKUP(Q43,[5]списки!$O$2:$P$9,2))</f>
        <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7 Q9:R10 Q13:R13 Q16:R1048576">
    <cfRule type="expression" dxfId="615" priority="21">
      <formula>IF(ROW(Q1)&gt;6,Q1&gt;400)</formula>
    </cfRule>
    <cfRule type="expression" dxfId="614" priority="22">
      <formula>IF(ROW(Q1)&gt;6,Q1&gt;200)</formula>
    </cfRule>
    <cfRule type="expression" dxfId="613" priority="23">
      <formula>IF(ROW(Q1)&gt;6,Q1&gt;70)</formula>
    </cfRule>
    <cfRule type="expression" dxfId="612" priority="24">
      <formula>IF(ROW(Q1)&gt;6,Q1&gt;20)</formula>
    </cfRule>
  </conditionalFormatting>
  <conditionalFormatting sqref="Q8:R8">
    <cfRule type="expression" dxfId="611" priority="17">
      <formula>IF(ROW(Q8)&gt;6,Q8&gt;400)</formula>
    </cfRule>
    <cfRule type="expression" dxfId="610" priority="18">
      <formula>IF(ROW(Q8)&gt;6,Q8&gt;200)</formula>
    </cfRule>
    <cfRule type="expression" dxfId="609" priority="19">
      <formula>IF(ROW(Q8)&gt;6,Q8&gt;70)</formula>
    </cfRule>
    <cfRule type="expression" dxfId="608" priority="20">
      <formula>IF(ROW(Q8)&gt;6,Q8&gt;20)</formula>
    </cfRule>
  </conditionalFormatting>
  <conditionalFormatting sqref="Q11:R11">
    <cfRule type="expression" dxfId="607" priority="13">
      <formula>IF(ROW(Q11)&gt;6,Q11&gt;400)</formula>
    </cfRule>
    <cfRule type="expression" dxfId="606" priority="14">
      <formula>IF(ROW(Q11)&gt;6,Q11&gt;200)</formula>
    </cfRule>
    <cfRule type="expression" dxfId="605" priority="15">
      <formula>IF(ROW(Q11)&gt;6,Q11&gt;70)</formula>
    </cfRule>
    <cfRule type="expression" dxfId="604" priority="16">
      <formula>IF(ROW(Q11)&gt;6,Q11&gt;20)</formula>
    </cfRule>
  </conditionalFormatting>
  <conditionalFormatting sqref="Q12:R12">
    <cfRule type="expression" dxfId="603" priority="9">
      <formula>IF(ROW(Q12)&gt;6,Q12&gt;400)</formula>
    </cfRule>
    <cfRule type="expression" dxfId="602" priority="10">
      <formula>IF(ROW(Q12)&gt;6,Q12&gt;200)</formula>
    </cfRule>
    <cfRule type="expression" dxfId="601" priority="11">
      <formula>IF(ROW(Q12)&gt;6,Q12&gt;70)</formula>
    </cfRule>
    <cfRule type="expression" dxfId="600" priority="12">
      <formula>IF(ROW(Q12)&gt;6,Q12&gt;20)</formula>
    </cfRule>
  </conditionalFormatting>
  <conditionalFormatting sqref="Q14:R14">
    <cfRule type="expression" dxfId="599" priority="5">
      <formula>IF(ROW(Q14)&gt;6,Q14&gt;400)</formula>
    </cfRule>
    <cfRule type="expression" dxfId="598" priority="6">
      <formula>IF(ROW(Q14)&gt;6,Q14&gt;200)</formula>
    </cfRule>
    <cfRule type="expression" dxfId="597" priority="7">
      <formula>IF(ROW(Q14)&gt;6,Q14&gt;70)</formula>
    </cfRule>
    <cfRule type="expression" dxfId="596" priority="8">
      <formula>IF(ROW(Q14)&gt;6,Q14&gt;20)</formula>
    </cfRule>
  </conditionalFormatting>
  <conditionalFormatting sqref="Q15:R15">
    <cfRule type="expression" dxfId="595" priority="1">
      <formula>IF(ROW(Q15)&gt;6,Q15&gt;400)</formula>
    </cfRule>
    <cfRule type="expression" dxfId="594" priority="2">
      <formula>IF(ROW(Q15)&gt;6,Q15&gt;200)</formula>
    </cfRule>
    <cfRule type="expression" dxfId="593" priority="3">
      <formula>IF(ROW(Q15)&gt;6,Q15&gt;70)</formula>
    </cfRule>
    <cfRule type="expression" dxfId="592" priority="4">
      <formula>IF(ROW(Q15)&gt;6,Q15&gt;20)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70866141732283461" right="0" top="0.74803149606299213" bottom="0.74803149606299213" header="0.31496062992125984" footer="0.31496062992125984"/>
  <pageSetup paperSize="9" scale="34" orientation="landscape" r:id="rId1"/>
  <colBreaks count="1" manualBreakCount="1">
    <brk id="18"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5"/>
  <sheetViews>
    <sheetView view="pageBreakPreview" topLeftCell="A4" zoomScale="60" zoomScaleNormal="80" workbookViewId="0">
      <selection activeCell="B8" sqref="B8"/>
    </sheetView>
  </sheetViews>
  <sheetFormatPr defaultColWidth="9.140625" defaultRowHeight="21" x14ac:dyDescent="0.25"/>
  <cols>
    <col min="1" max="1" width="7.42578125" style="16" customWidth="1"/>
    <col min="2" max="2" width="132.5703125" style="18" customWidth="1"/>
    <col min="3" max="3" width="77.5703125" style="18" hidden="1" customWidth="1"/>
    <col min="4" max="4" width="12.7109375" style="18" hidden="1" customWidth="1"/>
    <col min="5" max="5" width="30.140625" style="19" customWidth="1"/>
    <col min="6" max="6" width="11.5703125" style="19" customWidth="1"/>
    <col min="7" max="7" width="39.85546875" style="19" customWidth="1"/>
    <col min="8" max="8" width="33.28515625" style="19" customWidth="1"/>
    <col min="9" max="9" width="32.140625" style="19" customWidth="1"/>
    <col min="10" max="10" width="47"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16">
        <v>1</v>
      </c>
      <c r="B7" s="17" t="s">
        <v>1869</v>
      </c>
      <c r="C7" s="18" t="s">
        <v>1870</v>
      </c>
      <c r="D7" s="28"/>
      <c r="E7" s="19" t="s">
        <v>19</v>
      </c>
      <c r="F7" s="19" t="s">
        <v>20</v>
      </c>
      <c r="G7" s="19" t="s">
        <v>594</v>
      </c>
      <c r="H7" s="19" t="s">
        <v>21</v>
      </c>
      <c r="I7" s="19" t="s">
        <v>595</v>
      </c>
      <c r="J7" s="19" t="s">
        <v>397</v>
      </c>
      <c r="K7" s="20">
        <v>1</v>
      </c>
      <c r="L7" s="21">
        <v>1</v>
      </c>
      <c r="M7" s="20">
        <v>6</v>
      </c>
      <c r="N7" s="21">
        <v>6</v>
      </c>
      <c r="O7" s="20">
        <v>3</v>
      </c>
      <c r="P7" s="21">
        <v>3</v>
      </c>
      <c r="Q7" s="22">
        <v>18</v>
      </c>
      <c r="R7" s="23">
        <v>18</v>
      </c>
    </row>
    <row r="8" spans="1:20" ht="210" customHeight="1" x14ac:dyDescent="0.25">
      <c r="A8" s="16">
        <v>2</v>
      </c>
      <c r="B8" s="17" t="s">
        <v>1869</v>
      </c>
      <c r="C8" s="18" t="s">
        <v>1870</v>
      </c>
      <c r="D8" s="28"/>
      <c r="E8" s="19" t="s">
        <v>1798</v>
      </c>
      <c r="F8" s="19" t="s">
        <v>32</v>
      </c>
      <c r="G8" s="19" t="s">
        <v>647</v>
      </c>
      <c r="H8" s="19" t="s">
        <v>33</v>
      </c>
      <c r="I8" s="19" t="s">
        <v>599</v>
      </c>
      <c r="J8" s="19" t="s">
        <v>34</v>
      </c>
      <c r="K8" s="20">
        <v>3</v>
      </c>
      <c r="L8" s="21">
        <v>1</v>
      </c>
      <c r="M8" s="20">
        <v>6</v>
      </c>
      <c r="N8" s="21">
        <v>6</v>
      </c>
      <c r="O8" s="20">
        <v>3</v>
      </c>
      <c r="P8" s="21">
        <v>3</v>
      </c>
      <c r="Q8" s="22">
        <v>54</v>
      </c>
      <c r="R8" s="23">
        <v>18</v>
      </c>
    </row>
    <row r="9" spans="1:20" ht="210" customHeight="1" x14ac:dyDescent="0.25">
      <c r="A9" s="16">
        <v>3</v>
      </c>
      <c r="B9" s="17" t="s">
        <v>1869</v>
      </c>
      <c r="C9" s="18" t="s">
        <v>1870</v>
      </c>
      <c r="D9" s="28"/>
      <c r="E9" s="19" t="s">
        <v>133</v>
      </c>
      <c r="F9" s="19" t="s">
        <v>134</v>
      </c>
      <c r="G9" s="19" t="s">
        <v>652</v>
      </c>
      <c r="H9" s="19" t="s">
        <v>135</v>
      </c>
      <c r="I9" s="19" t="s">
        <v>599</v>
      </c>
      <c r="J9" s="19" t="s">
        <v>130</v>
      </c>
      <c r="K9" s="20">
        <v>0.5</v>
      </c>
      <c r="L9" s="21">
        <v>0.2</v>
      </c>
      <c r="M9" s="20">
        <v>3</v>
      </c>
      <c r="N9" s="21">
        <v>3</v>
      </c>
      <c r="O9" s="20">
        <v>15</v>
      </c>
      <c r="P9" s="21">
        <v>15</v>
      </c>
      <c r="Q9" s="22">
        <v>22.5</v>
      </c>
      <c r="R9" s="23">
        <v>9.0000000000000018</v>
      </c>
    </row>
    <row r="10" spans="1:20" ht="210" customHeight="1" x14ac:dyDescent="0.25">
      <c r="A10" s="16">
        <v>4</v>
      </c>
      <c r="B10" s="17" t="s">
        <v>1869</v>
      </c>
      <c r="C10" s="18" t="s">
        <v>1870</v>
      </c>
      <c r="D10" s="28"/>
      <c r="E10" s="19" t="s">
        <v>171</v>
      </c>
      <c r="F10" s="19" t="s">
        <v>172</v>
      </c>
      <c r="G10" s="19" t="s">
        <v>653</v>
      </c>
      <c r="H10" s="19" t="s">
        <v>173</v>
      </c>
      <c r="I10" s="19" t="s">
        <v>599</v>
      </c>
      <c r="J10" s="19" t="s">
        <v>654</v>
      </c>
      <c r="K10" s="20">
        <v>3</v>
      </c>
      <c r="L10" s="21">
        <v>0.5</v>
      </c>
      <c r="M10" s="20">
        <v>3</v>
      </c>
      <c r="N10" s="21">
        <v>3</v>
      </c>
      <c r="O10" s="20">
        <v>3</v>
      </c>
      <c r="P10" s="21">
        <v>3</v>
      </c>
      <c r="Q10" s="22">
        <v>27</v>
      </c>
      <c r="R10" s="23">
        <v>4.5</v>
      </c>
    </row>
    <row r="11" spans="1:20" ht="210" customHeight="1" x14ac:dyDescent="0.25">
      <c r="A11" s="16">
        <v>5</v>
      </c>
      <c r="B11" s="17" t="s">
        <v>1869</v>
      </c>
      <c r="C11" s="18" t="s">
        <v>1870</v>
      </c>
      <c r="D11" s="28"/>
      <c r="E11" s="19" t="s">
        <v>1829</v>
      </c>
      <c r="F11" s="19" t="s">
        <v>178</v>
      </c>
      <c r="G11" s="19" t="s">
        <v>656</v>
      </c>
      <c r="H11" s="19" t="s">
        <v>179</v>
      </c>
      <c r="I11" s="19" t="s">
        <v>599</v>
      </c>
      <c r="J11" s="19" t="s">
        <v>1871</v>
      </c>
      <c r="K11" s="20">
        <v>3</v>
      </c>
      <c r="L11" s="21">
        <v>1</v>
      </c>
      <c r="M11" s="20">
        <v>3</v>
      </c>
      <c r="N11" s="21">
        <v>3</v>
      </c>
      <c r="O11" s="20">
        <v>3</v>
      </c>
      <c r="P11" s="21">
        <v>3</v>
      </c>
      <c r="Q11" s="22">
        <v>27</v>
      </c>
      <c r="R11" s="23">
        <v>9</v>
      </c>
    </row>
    <row r="12" spans="1:20" ht="210" customHeight="1" x14ac:dyDescent="0.25">
      <c r="A12" s="16">
        <v>6</v>
      </c>
      <c r="B12" s="17" t="s">
        <v>1869</v>
      </c>
      <c r="C12" s="18" t="s">
        <v>1870</v>
      </c>
      <c r="D12" s="28"/>
      <c r="E12" s="19" t="s">
        <v>240</v>
      </c>
      <c r="F12" s="19" t="s">
        <v>241</v>
      </c>
      <c r="G12" s="19" t="s">
        <v>990</v>
      </c>
      <c r="H12" s="19" t="s">
        <v>242</v>
      </c>
      <c r="I12" s="19" t="s">
        <v>595</v>
      </c>
      <c r="J12" s="19" t="s">
        <v>243</v>
      </c>
      <c r="K12" s="20">
        <v>0.5</v>
      </c>
      <c r="L12" s="21">
        <v>0.5</v>
      </c>
      <c r="M12" s="20">
        <v>6</v>
      </c>
      <c r="N12" s="21">
        <v>6</v>
      </c>
      <c r="O12" s="20">
        <v>3</v>
      </c>
      <c r="P12" s="21">
        <v>3</v>
      </c>
      <c r="Q12" s="22">
        <v>9</v>
      </c>
      <c r="R12" s="23">
        <v>9</v>
      </c>
    </row>
    <row r="13" spans="1:20" ht="210" customHeight="1" x14ac:dyDescent="0.25">
      <c r="A13" s="16">
        <v>7</v>
      </c>
      <c r="B13" s="17" t="s">
        <v>1869</v>
      </c>
      <c r="C13" s="18" t="s">
        <v>1870</v>
      </c>
      <c r="D13" s="28"/>
      <c r="E13" s="19" t="s">
        <v>532</v>
      </c>
      <c r="F13" s="19" t="s">
        <v>533</v>
      </c>
      <c r="G13" s="19" t="s">
        <v>657</v>
      </c>
      <c r="H13" s="19" t="s">
        <v>534</v>
      </c>
      <c r="I13" s="19" t="s">
        <v>658</v>
      </c>
      <c r="J13" s="19" t="s">
        <v>535</v>
      </c>
      <c r="K13" s="20">
        <v>3</v>
      </c>
      <c r="L13" s="21">
        <v>0.5</v>
      </c>
      <c r="M13" s="20">
        <v>6</v>
      </c>
      <c r="N13" s="21">
        <v>6</v>
      </c>
      <c r="O13" s="20">
        <v>7</v>
      </c>
      <c r="P13" s="21">
        <v>7</v>
      </c>
      <c r="Q13" s="22">
        <v>126</v>
      </c>
      <c r="R13" s="23">
        <v>21</v>
      </c>
    </row>
    <row r="14" spans="1:20" ht="210" customHeight="1" x14ac:dyDescent="0.25">
      <c r="A14" s="16">
        <v>8</v>
      </c>
      <c r="B14" s="17" t="s">
        <v>1869</v>
      </c>
      <c r="C14" s="18" t="s">
        <v>1870</v>
      </c>
      <c r="D14" s="28"/>
      <c r="E14" s="19" t="s">
        <v>309</v>
      </c>
      <c r="F14" s="19" t="s">
        <v>310</v>
      </c>
      <c r="G14" s="19" t="s">
        <v>659</v>
      </c>
      <c r="H14" s="19" t="s">
        <v>311</v>
      </c>
      <c r="I14" s="19" t="s">
        <v>599</v>
      </c>
      <c r="J14" s="19" t="s">
        <v>312</v>
      </c>
      <c r="K14" s="20">
        <v>1</v>
      </c>
      <c r="L14" s="21">
        <v>0.5</v>
      </c>
      <c r="M14" s="20">
        <v>6</v>
      </c>
      <c r="N14" s="21">
        <v>6</v>
      </c>
      <c r="O14" s="20">
        <v>7</v>
      </c>
      <c r="P14" s="21">
        <v>7</v>
      </c>
      <c r="Q14" s="22">
        <v>42</v>
      </c>
      <c r="R14" s="23">
        <v>21</v>
      </c>
    </row>
    <row r="15" spans="1:20" ht="210" customHeight="1" x14ac:dyDescent="0.25">
      <c r="A15" s="16">
        <v>9</v>
      </c>
      <c r="B15" s="17" t="s">
        <v>1869</v>
      </c>
      <c r="C15" s="18" t="s">
        <v>1870</v>
      </c>
      <c r="D15" s="28"/>
      <c r="E15" s="19" t="s">
        <v>662</v>
      </c>
      <c r="F15" s="19" t="s">
        <v>663</v>
      </c>
      <c r="G15" s="19" t="s">
        <v>664</v>
      </c>
      <c r="H15" s="19" t="s">
        <v>665</v>
      </c>
      <c r="I15" s="19" t="s">
        <v>599</v>
      </c>
      <c r="J15" s="19" t="s">
        <v>666</v>
      </c>
      <c r="K15" s="20">
        <v>0.5</v>
      </c>
      <c r="L15" s="21">
        <v>0.2</v>
      </c>
      <c r="M15" s="20">
        <v>6</v>
      </c>
      <c r="N15" s="21">
        <v>6</v>
      </c>
      <c r="O15" s="20">
        <v>7</v>
      </c>
      <c r="P15" s="21">
        <v>7</v>
      </c>
      <c r="Q15" s="22">
        <v>21</v>
      </c>
      <c r="R15" s="23">
        <v>8.4000000000000021</v>
      </c>
    </row>
    <row r="16" spans="1:20" ht="210" customHeight="1" x14ac:dyDescent="0.25">
      <c r="A16" s="16">
        <v>10</v>
      </c>
      <c r="B16" s="17" t="s">
        <v>1869</v>
      </c>
      <c r="C16" s="18" t="s">
        <v>1870</v>
      </c>
      <c r="D16" s="28"/>
      <c r="E16" s="19" t="s">
        <v>346</v>
      </c>
      <c r="F16" s="19" t="s">
        <v>347</v>
      </c>
      <c r="G16" s="19" t="s">
        <v>667</v>
      </c>
      <c r="H16" s="19" t="s">
        <v>348</v>
      </c>
      <c r="I16" s="19" t="s">
        <v>658</v>
      </c>
      <c r="J16" s="19" t="s">
        <v>349</v>
      </c>
      <c r="K16" s="20">
        <v>0.5</v>
      </c>
      <c r="L16" s="21">
        <v>0.1</v>
      </c>
      <c r="M16" s="20">
        <v>6</v>
      </c>
      <c r="N16" s="21">
        <v>6</v>
      </c>
      <c r="O16" s="20">
        <v>40</v>
      </c>
      <c r="P16" s="21">
        <v>40</v>
      </c>
      <c r="Q16" s="22">
        <v>120</v>
      </c>
      <c r="R16" s="23">
        <v>24.000000000000004</v>
      </c>
    </row>
    <row r="17" spans="1:18" ht="210" customHeight="1" x14ac:dyDescent="0.25">
      <c r="A17" s="16">
        <v>11</v>
      </c>
      <c r="B17" s="17" t="s">
        <v>1869</v>
      </c>
      <c r="C17" s="18" t="s">
        <v>1870</v>
      </c>
      <c r="D17" s="28"/>
      <c r="E17" s="19" t="s">
        <v>352</v>
      </c>
      <c r="F17" s="19" t="s">
        <v>353</v>
      </c>
      <c r="G17" s="19" t="s">
        <v>668</v>
      </c>
      <c r="H17" s="19" t="s">
        <v>354</v>
      </c>
      <c r="I17" s="19" t="s">
        <v>658</v>
      </c>
      <c r="J17" s="19" t="s">
        <v>355</v>
      </c>
      <c r="K17" s="20">
        <v>1</v>
      </c>
      <c r="L17" s="21">
        <v>0.2</v>
      </c>
      <c r="M17" s="20">
        <v>6</v>
      </c>
      <c r="N17" s="21">
        <v>6</v>
      </c>
      <c r="O17" s="20">
        <v>15</v>
      </c>
      <c r="P17" s="21">
        <v>15</v>
      </c>
      <c r="Q17" s="22">
        <v>90</v>
      </c>
      <c r="R17" s="23">
        <v>18.000000000000004</v>
      </c>
    </row>
    <row r="18" spans="1:18" ht="210" customHeight="1" x14ac:dyDescent="0.25">
      <c r="A18" s="16">
        <v>12</v>
      </c>
      <c r="B18" s="17" t="s">
        <v>1869</v>
      </c>
      <c r="C18" s="18" t="s">
        <v>1870</v>
      </c>
      <c r="D18" s="28"/>
      <c r="E18" s="19" t="s">
        <v>352</v>
      </c>
      <c r="F18" s="19" t="s">
        <v>358</v>
      </c>
      <c r="G18" s="19" t="s">
        <v>669</v>
      </c>
      <c r="H18" s="19" t="s">
        <v>359</v>
      </c>
      <c r="I18" s="19" t="s">
        <v>599</v>
      </c>
      <c r="J18" s="19" t="s">
        <v>360</v>
      </c>
      <c r="K18" s="20">
        <v>0.5</v>
      </c>
      <c r="L18" s="21">
        <v>0.2</v>
      </c>
      <c r="M18" s="20">
        <v>6</v>
      </c>
      <c r="N18" s="21">
        <v>6</v>
      </c>
      <c r="O18" s="20">
        <v>15</v>
      </c>
      <c r="P18" s="21">
        <v>15</v>
      </c>
      <c r="Q18" s="22">
        <v>45</v>
      </c>
      <c r="R18" s="23">
        <v>18.000000000000004</v>
      </c>
    </row>
    <row r="19" spans="1:18" ht="210" customHeight="1" x14ac:dyDescent="0.25">
      <c r="A19" s="16">
        <v>13</v>
      </c>
      <c r="B19" s="17" t="s">
        <v>1869</v>
      </c>
      <c r="C19" s="18" t="s">
        <v>1870</v>
      </c>
      <c r="D19" s="28"/>
      <c r="E19" s="19" t="s">
        <v>352</v>
      </c>
      <c r="F19" s="19" t="s">
        <v>569</v>
      </c>
      <c r="G19" s="19" t="s">
        <v>670</v>
      </c>
      <c r="H19" s="19" t="s">
        <v>570</v>
      </c>
      <c r="I19" s="19" t="s">
        <v>658</v>
      </c>
      <c r="J19" s="19" t="s">
        <v>355</v>
      </c>
      <c r="K19" s="20">
        <v>1</v>
      </c>
      <c r="L19" s="21">
        <v>0.2</v>
      </c>
      <c r="M19" s="20">
        <v>6</v>
      </c>
      <c r="N19" s="21">
        <v>6</v>
      </c>
      <c r="O19" s="20">
        <v>15</v>
      </c>
      <c r="P19" s="21">
        <v>15</v>
      </c>
      <c r="Q19" s="22">
        <v>90</v>
      </c>
      <c r="R19" s="23">
        <v>18.000000000000004</v>
      </c>
    </row>
    <row r="20" spans="1:18" ht="210" customHeight="1" x14ac:dyDescent="0.25">
      <c r="A20" s="16">
        <v>14</v>
      </c>
      <c r="B20" s="17" t="s">
        <v>1869</v>
      </c>
      <c r="C20" s="18" t="s">
        <v>1870</v>
      </c>
      <c r="D20" s="28"/>
      <c r="E20" s="19" t="s">
        <v>367</v>
      </c>
      <c r="F20" s="19" t="s">
        <v>368</v>
      </c>
      <c r="G20" s="19" t="s">
        <v>672</v>
      </c>
      <c r="H20" s="19" t="s">
        <v>369</v>
      </c>
      <c r="I20" s="19" t="s">
        <v>658</v>
      </c>
      <c r="J20" s="19" t="s">
        <v>370</v>
      </c>
      <c r="K20" s="20">
        <v>1</v>
      </c>
      <c r="L20" s="21">
        <v>0.2</v>
      </c>
      <c r="M20" s="20">
        <v>6</v>
      </c>
      <c r="N20" s="21">
        <v>6</v>
      </c>
      <c r="O20" s="20">
        <v>15</v>
      </c>
      <c r="P20" s="21">
        <v>15</v>
      </c>
      <c r="Q20" s="22">
        <v>90</v>
      </c>
      <c r="R20" s="23">
        <v>18.000000000000004</v>
      </c>
    </row>
    <row r="21" spans="1:18" ht="210" customHeight="1" x14ac:dyDescent="0.25">
      <c r="A21" s="16">
        <v>15</v>
      </c>
      <c r="B21" s="17" t="s">
        <v>1869</v>
      </c>
      <c r="C21" s="18" t="s">
        <v>1870</v>
      </c>
      <c r="D21" s="28"/>
      <c r="E21" s="19" t="s">
        <v>352</v>
      </c>
      <c r="F21" s="19" t="s">
        <v>575</v>
      </c>
      <c r="G21" s="19" t="s">
        <v>673</v>
      </c>
      <c r="H21" s="19" t="s">
        <v>576</v>
      </c>
      <c r="I21" s="19" t="s">
        <v>658</v>
      </c>
      <c r="J21" s="19" t="s">
        <v>355</v>
      </c>
      <c r="K21" s="20">
        <v>1</v>
      </c>
      <c r="L21" s="21">
        <v>0.2</v>
      </c>
      <c r="M21" s="20">
        <v>6</v>
      </c>
      <c r="N21" s="21">
        <v>6</v>
      </c>
      <c r="O21" s="20">
        <v>15</v>
      </c>
      <c r="P21" s="21">
        <v>15</v>
      </c>
      <c r="Q21" s="22">
        <v>90</v>
      </c>
      <c r="R21" s="23">
        <v>18.000000000000004</v>
      </c>
    </row>
    <row r="22" spans="1:18" ht="210" customHeight="1" x14ac:dyDescent="0.25">
      <c r="A22" s="16">
        <v>16</v>
      </c>
      <c r="B22" s="17" t="s">
        <v>1869</v>
      </c>
      <c r="C22" s="18" t="s">
        <v>1870</v>
      </c>
      <c r="D22" s="28"/>
      <c r="E22" s="19" t="s">
        <v>352</v>
      </c>
      <c r="F22" s="19" t="s">
        <v>371</v>
      </c>
      <c r="G22" s="19" t="s">
        <v>674</v>
      </c>
      <c r="H22" s="19" t="s">
        <v>372</v>
      </c>
      <c r="I22" s="19" t="s">
        <v>599</v>
      </c>
      <c r="J22" s="19" t="s">
        <v>366</v>
      </c>
      <c r="K22" s="20">
        <v>0.5</v>
      </c>
      <c r="L22" s="21">
        <v>0.2</v>
      </c>
      <c r="M22" s="20">
        <v>6</v>
      </c>
      <c r="N22" s="21">
        <v>6</v>
      </c>
      <c r="O22" s="20">
        <v>15</v>
      </c>
      <c r="P22" s="21">
        <v>15</v>
      </c>
      <c r="Q22" s="22">
        <v>45</v>
      </c>
      <c r="R22" s="23">
        <v>18.000000000000004</v>
      </c>
    </row>
    <row r="23" spans="1:18" ht="210" customHeight="1" x14ac:dyDescent="0.25">
      <c r="A23" s="16">
        <v>17</v>
      </c>
      <c r="B23" s="17" t="s">
        <v>1869</v>
      </c>
      <c r="C23" s="18" t="s">
        <v>1870</v>
      </c>
      <c r="D23" s="28"/>
      <c r="E23" s="19" t="s">
        <v>582</v>
      </c>
      <c r="F23" s="19" t="s">
        <v>583</v>
      </c>
      <c r="G23" s="19" t="s">
        <v>675</v>
      </c>
      <c r="H23" s="19" t="s">
        <v>584</v>
      </c>
      <c r="I23" s="19" t="s">
        <v>595</v>
      </c>
      <c r="J23" s="19" t="s">
        <v>184</v>
      </c>
      <c r="K23" s="20">
        <v>0.2</v>
      </c>
      <c r="L23" s="21">
        <v>0.2</v>
      </c>
      <c r="M23" s="20">
        <v>6</v>
      </c>
      <c r="N23" s="21">
        <v>6</v>
      </c>
      <c r="O23" s="20">
        <v>7</v>
      </c>
      <c r="P23" s="21">
        <v>7</v>
      </c>
      <c r="Q23" s="22">
        <v>8.4000000000000021</v>
      </c>
      <c r="R23" s="23">
        <v>8.4000000000000021</v>
      </c>
    </row>
    <row r="24" spans="1:18" ht="210" customHeight="1" x14ac:dyDescent="0.25">
      <c r="A24" s="16">
        <v>18</v>
      </c>
      <c r="B24" s="17" t="s">
        <v>1869</v>
      </c>
      <c r="C24" s="18" t="s">
        <v>1870</v>
      </c>
      <c r="D24" s="28"/>
      <c r="E24" s="19" t="s">
        <v>585</v>
      </c>
      <c r="F24" s="19" t="s">
        <v>586</v>
      </c>
      <c r="G24" s="19" t="s">
        <v>676</v>
      </c>
      <c r="H24" s="19" t="s">
        <v>587</v>
      </c>
      <c r="I24" s="19" t="s">
        <v>595</v>
      </c>
      <c r="J24" s="19" t="s">
        <v>184</v>
      </c>
      <c r="K24" s="20">
        <v>0.1</v>
      </c>
      <c r="L24" s="21">
        <v>0.1</v>
      </c>
      <c r="M24" s="20">
        <v>6</v>
      </c>
      <c r="N24" s="21">
        <v>6</v>
      </c>
      <c r="O24" s="20">
        <v>15</v>
      </c>
      <c r="P24" s="21">
        <v>15</v>
      </c>
      <c r="Q24" s="22">
        <v>9.0000000000000018</v>
      </c>
      <c r="R24" s="23">
        <v>9.0000000000000018</v>
      </c>
    </row>
    <row r="25" spans="1:18" ht="210" customHeight="1" x14ac:dyDescent="0.25">
      <c r="B25" s="17"/>
      <c r="G25" s="19" t="str">
        <f>IF(F25="","",VLOOKUP(F25,[6]списки!$U$2:$V$147,2,))</f>
        <v/>
      </c>
      <c r="I25" s="19" t="str">
        <f>IF(F25="","",VLOOKUP(Q25,[6]списки!$O$2:$P$8,2))</f>
        <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7 Q9:R10 Q13:R13 Q15:R1048576">
    <cfRule type="expression" dxfId="591" priority="17">
      <formula>IF(ROW(Q1)&gt;6,Q1&gt;400)</formula>
    </cfRule>
    <cfRule type="expression" dxfId="590" priority="18">
      <formula>IF(ROW(Q1)&gt;6,Q1&gt;200)</formula>
    </cfRule>
    <cfRule type="expression" dxfId="589" priority="19">
      <formula>IF(ROW(Q1)&gt;6,Q1&gt;70)</formula>
    </cfRule>
    <cfRule type="expression" dxfId="588" priority="20">
      <formula>IF(ROW(Q1)&gt;6,Q1&gt;20)</formula>
    </cfRule>
  </conditionalFormatting>
  <conditionalFormatting sqref="Q8:R8">
    <cfRule type="expression" dxfId="587" priority="13">
      <formula>IF(ROW(Q8)&gt;6,Q8&gt;400)</formula>
    </cfRule>
    <cfRule type="expression" dxfId="586" priority="14">
      <formula>IF(ROW(Q8)&gt;6,Q8&gt;200)</formula>
    </cfRule>
    <cfRule type="expression" dxfId="585" priority="15">
      <formula>IF(ROW(Q8)&gt;6,Q8&gt;70)</formula>
    </cfRule>
    <cfRule type="expression" dxfId="584" priority="16">
      <formula>IF(ROW(Q8)&gt;6,Q8&gt;20)</formula>
    </cfRule>
  </conditionalFormatting>
  <conditionalFormatting sqref="Q11:R11">
    <cfRule type="expression" dxfId="583" priority="9">
      <formula>IF(ROW(Q11)&gt;6,Q11&gt;400)</formula>
    </cfRule>
    <cfRule type="expression" dxfId="582" priority="10">
      <formula>IF(ROW(Q11)&gt;6,Q11&gt;200)</formula>
    </cfRule>
    <cfRule type="expression" dxfId="581" priority="11">
      <formula>IF(ROW(Q11)&gt;6,Q11&gt;70)</formula>
    </cfRule>
    <cfRule type="expression" dxfId="580" priority="12">
      <formula>IF(ROW(Q11)&gt;6,Q11&gt;20)</formula>
    </cfRule>
  </conditionalFormatting>
  <conditionalFormatting sqref="Q12:R12">
    <cfRule type="expression" dxfId="579" priority="5">
      <formula>IF(ROW(Q12)&gt;6,Q12&gt;400)</formula>
    </cfRule>
    <cfRule type="expression" dxfId="578" priority="6">
      <formula>IF(ROW(Q12)&gt;6,Q12&gt;200)</formula>
    </cfRule>
    <cfRule type="expression" dxfId="577" priority="7">
      <formula>IF(ROW(Q12)&gt;6,Q12&gt;70)</formula>
    </cfRule>
    <cfRule type="expression" dxfId="576" priority="8">
      <formula>IF(ROW(Q12)&gt;6,Q12&gt;20)</formula>
    </cfRule>
  </conditionalFormatting>
  <conditionalFormatting sqref="Q14:R14">
    <cfRule type="expression" dxfId="575" priority="1">
      <formula>IF(ROW(Q14)&gt;6,Q14&gt;400)</formula>
    </cfRule>
    <cfRule type="expression" dxfId="574" priority="2">
      <formula>IF(ROW(Q14)&gt;6,Q14&gt;200)</formula>
    </cfRule>
    <cfRule type="expression" dxfId="573" priority="3">
      <formula>IF(ROW(Q14)&gt;6,Q14&gt;70)</formula>
    </cfRule>
    <cfRule type="expression" dxfId="572" priority="4">
      <formula>IF(ROW(Q14)&gt;6,Q14&gt;20)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5" fitToHeight="0" orientation="landscape" r:id="rId1"/>
  <colBreaks count="1" manualBreakCount="1">
    <brk id="18"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
  <sheetViews>
    <sheetView view="pageBreakPreview" topLeftCell="A24" zoomScale="60" zoomScaleNormal="80" workbookViewId="0">
      <selection activeCell="E25" sqref="E25"/>
    </sheetView>
  </sheetViews>
  <sheetFormatPr defaultColWidth="9.140625" defaultRowHeight="21" x14ac:dyDescent="0.25"/>
  <cols>
    <col min="1" max="1" width="7.42578125" style="16" customWidth="1"/>
    <col min="2" max="2" width="132.5703125" style="18" customWidth="1"/>
    <col min="3" max="3" width="77.5703125" style="18" hidden="1" customWidth="1"/>
    <col min="4" max="4" width="12.7109375" style="18" hidden="1" customWidth="1"/>
    <col min="5" max="5" width="30.140625" style="19" customWidth="1"/>
    <col min="6" max="6" width="11.5703125" style="19" customWidth="1"/>
    <col min="7" max="7" width="39.85546875" style="19" customWidth="1"/>
    <col min="8" max="8" width="33.28515625" style="19" customWidth="1"/>
    <col min="9" max="9" width="32.140625" style="19" customWidth="1"/>
    <col min="10" max="10" width="47"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1</v>
      </c>
      <c r="B7" s="65" t="s">
        <v>1872</v>
      </c>
      <c r="C7" s="66" t="s">
        <v>1873</v>
      </c>
      <c r="D7"/>
      <c r="E7" s="67" t="s">
        <v>273</v>
      </c>
      <c r="F7" s="67" t="s">
        <v>274</v>
      </c>
      <c r="G7" s="67" t="s">
        <v>793</v>
      </c>
      <c r="H7" s="67" t="s">
        <v>275</v>
      </c>
      <c r="I7" s="67" t="s">
        <v>595</v>
      </c>
      <c r="J7" s="67" t="s">
        <v>243</v>
      </c>
      <c r="K7" s="68">
        <v>0.5</v>
      </c>
      <c r="L7" s="69">
        <v>0.5</v>
      </c>
      <c r="M7" s="68">
        <v>6</v>
      </c>
      <c r="N7" s="69">
        <v>6</v>
      </c>
      <c r="O7" s="68">
        <v>3</v>
      </c>
      <c r="P7" s="69">
        <v>3</v>
      </c>
      <c r="Q7" s="70">
        <v>9</v>
      </c>
      <c r="R7" s="71">
        <v>9</v>
      </c>
    </row>
    <row r="8" spans="1:20" ht="210" customHeight="1" x14ac:dyDescent="0.25">
      <c r="A8" s="64">
        <v>2</v>
      </c>
      <c r="B8" s="65" t="s">
        <v>1872</v>
      </c>
      <c r="C8" s="66" t="s">
        <v>1873</v>
      </c>
      <c r="D8" s="72"/>
      <c r="E8" s="67" t="s">
        <v>1874</v>
      </c>
      <c r="F8" s="67" t="s">
        <v>20</v>
      </c>
      <c r="G8" s="67" t="s">
        <v>594</v>
      </c>
      <c r="H8" s="67" t="s">
        <v>21</v>
      </c>
      <c r="I8" s="67" t="s">
        <v>595</v>
      </c>
      <c r="J8" s="67" t="s">
        <v>397</v>
      </c>
      <c r="K8" s="68">
        <v>1</v>
      </c>
      <c r="L8" s="69">
        <v>1</v>
      </c>
      <c r="M8" s="68">
        <v>6</v>
      </c>
      <c r="N8" s="69">
        <v>6</v>
      </c>
      <c r="O8" s="68">
        <v>3</v>
      </c>
      <c r="P8" s="69">
        <v>3</v>
      </c>
      <c r="Q8" s="70">
        <v>18</v>
      </c>
      <c r="R8" s="71">
        <v>18</v>
      </c>
    </row>
    <row r="9" spans="1:20" ht="210" customHeight="1" x14ac:dyDescent="0.25">
      <c r="A9" s="64">
        <v>3</v>
      </c>
      <c r="B9" s="65" t="s">
        <v>1872</v>
      </c>
      <c r="C9" s="66" t="s">
        <v>1873</v>
      </c>
      <c r="D9" s="72"/>
      <c r="E9" s="67" t="s">
        <v>1798</v>
      </c>
      <c r="F9" s="67" t="s">
        <v>32</v>
      </c>
      <c r="G9" s="67" t="s">
        <v>1875</v>
      </c>
      <c r="H9" s="67" t="s">
        <v>1875</v>
      </c>
      <c r="I9" s="67" t="s">
        <v>599</v>
      </c>
      <c r="J9" s="67" t="s">
        <v>1819</v>
      </c>
      <c r="K9" s="68">
        <v>3</v>
      </c>
      <c r="L9" s="69">
        <v>1</v>
      </c>
      <c r="M9" s="68">
        <v>6</v>
      </c>
      <c r="N9" s="69">
        <v>6</v>
      </c>
      <c r="O9" s="68">
        <v>3</v>
      </c>
      <c r="P9" s="69">
        <v>3</v>
      </c>
      <c r="Q9" s="70">
        <v>54</v>
      </c>
      <c r="R9" s="71">
        <v>18</v>
      </c>
    </row>
    <row r="10" spans="1:20" ht="210" customHeight="1" x14ac:dyDescent="0.25">
      <c r="A10" s="64">
        <v>4</v>
      </c>
      <c r="B10" s="65" t="s">
        <v>1872</v>
      </c>
      <c r="C10" s="66" t="s">
        <v>1873</v>
      </c>
      <c r="D10"/>
      <c r="E10" s="67" t="s">
        <v>133</v>
      </c>
      <c r="F10" s="67" t="s">
        <v>134</v>
      </c>
      <c r="G10" s="67" t="s">
        <v>652</v>
      </c>
      <c r="H10" s="67" t="s">
        <v>135</v>
      </c>
      <c r="I10" s="67" t="s">
        <v>599</v>
      </c>
      <c r="J10" s="67" t="s">
        <v>130</v>
      </c>
      <c r="K10" s="68">
        <v>0.5</v>
      </c>
      <c r="L10" s="69">
        <v>0.2</v>
      </c>
      <c r="M10" s="68">
        <v>3</v>
      </c>
      <c r="N10" s="69">
        <v>3</v>
      </c>
      <c r="O10" s="68">
        <v>15</v>
      </c>
      <c r="P10" s="69">
        <v>15</v>
      </c>
      <c r="Q10" s="70">
        <v>22.5</v>
      </c>
      <c r="R10" s="71">
        <v>9.0000000000000018</v>
      </c>
    </row>
    <row r="11" spans="1:20" ht="210" customHeight="1" x14ac:dyDescent="0.25">
      <c r="A11" s="64">
        <v>5</v>
      </c>
      <c r="B11" s="65" t="s">
        <v>1872</v>
      </c>
      <c r="C11" s="66" t="s">
        <v>1873</v>
      </c>
      <c r="D11"/>
      <c r="E11" s="67" t="s">
        <v>171</v>
      </c>
      <c r="F11" s="67" t="s">
        <v>172</v>
      </c>
      <c r="G11" s="67" t="s">
        <v>653</v>
      </c>
      <c r="H11" s="67" t="s">
        <v>173</v>
      </c>
      <c r="I11" s="67" t="s">
        <v>599</v>
      </c>
      <c r="J11" s="67" t="s">
        <v>654</v>
      </c>
      <c r="K11" s="68">
        <v>3</v>
      </c>
      <c r="L11" s="69">
        <v>0.5</v>
      </c>
      <c r="M11" s="68">
        <v>3</v>
      </c>
      <c r="N11" s="69">
        <v>3</v>
      </c>
      <c r="O11" s="68">
        <v>3</v>
      </c>
      <c r="P11" s="69">
        <v>3</v>
      </c>
      <c r="Q11" s="70">
        <v>27</v>
      </c>
      <c r="R11" s="71">
        <v>4.5</v>
      </c>
    </row>
    <row r="12" spans="1:20" ht="210" customHeight="1" x14ac:dyDescent="0.25">
      <c r="A12" s="64">
        <v>6</v>
      </c>
      <c r="B12" s="65" t="s">
        <v>1872</v>
      </c>
      <c r="C12" s="66" t="s">
        <v>1873</v>
      </c>
      <c r="D12"/>
      <c r="E12" s="67" t="s">
        <v>655</v>
      </c>
      <c r="F12" s="67" t="s">
        <v>178</v>
      </c>
      <c r="G12" s="67" t="s">
        <v>656</v>
      </c>
      <c r="H12" s="67" t="s">
        <v>179</v>
      </c>
      <c r="I12" s="67" t="s">
        <v>599</v>
      </c>
      <c r="J12" s="67" t="s">
        <v>180</v>
      </c>
      <c r="K12" s="68">
        <v>3</v>
      </c>
      <c r="L12" s="69">
        <v>1</v>
      </c>
      <c r="M12" s="68">
        <v>3</v>
      </c>
      <c r="N12" s="69">
        <v>3</v>
      </c>
      <c r="O12" s="68">
        <v>3</v>
      </c>
      <c r="P12" s="69">
        <v>3</v>
      </c>
      <c r="Q12" s="70">
        <v>27</v>
      </c>
      <c r="R12" s="71">
        <v>9</v>
      </c>
    </row>
    <row r="13" spans="1:20" ht="210" customHeight="1" x14ac:dyDescent="0.25">
      <c r="A13" s="64">
        <v>7</v>
      </c>
      <c r="B13" s="65" t="s">
        <v>1872</v>
      </c>
      <c r="C13" s="66" t="s">
        <v>1873</v>
      </c>
      <c r="D13"/>
      <c r="E13" s="67" t="s">
        <v>240</v>
      </c>
      <c r="F13" s="67" t="s">
        <v>241</v>
      </c>
      <c r="G13" s="67" t="s">
        <v>990</v>
      </c>
      <c r="H13" s="67" t="s">
        <v>242</v>
      </c>
      <c r="I13" s="67" t="s">
        <v>595</v>
      </c>
      <c r="J13" s="67" t="s">
        <v>243</v>
      </c>
      <c r="K13" s="68">
        <v>0.5</v>
      </c>
      <c r="L13" s="69">
        <v>0.5</v>
      </c>
      <c r="M13" s="68">
        <v>6</v>
      </c>
      <c r="N13" s="69">
        <v>6</v>
      </c>
      <c r="O13" s="68">
        <v>3</v>
      </c>
      <c r="P13" s="69">
        <v>3</v>
      </c>
      <c r="Q13" s="70">
        <v>9</v>
      </c>
      <c r="R13" s="71">
        <v>9</v>
      </c>
    </row>
    <row r="14" spans="1:20" ht="210" customHeight="1" x14ac:dyDescent="0.25">
      <c r="A14" s="64">
        <v>8</v>
      </c>
      <c r="B14" s="65" t="s">
        <v>1872</v>
      </c>
      <c r="C14" s="66" t="s">
        <v>1873</v>
      </c>
      <c r="D14"/>
      <c r="E14" s="67" t="s">
        <v>532</v>
      </c>
      <c r="F14" s="67" t="s">
        <v>533</v>
      </c>
      <c r="G14" s="67" t="s">
        <v>657</v>
      </c>
      <c r="H14" s="67" t="s">
        <v>534</v>
      </c>
      <c r="I14" s="67" t="s">
        <v>658</v>
      </c>
      <c r="J14" s="67" t="s">
        <v>535</v>
      </c>
      <c r="K14" s="68">
        <v>3</v>
      </c>
      <c r="L14" s="69">
        <v>0.5</v>
      </c>
      <c r="M14" s="68">
        <v>6</v>
      </c>
      <c r="N14" s="69">
        <v>6</v>
      </c>
      <c r="O14" s="68">
        <v>7</v>
      </c>
      <c r="P14" s="69">
        <v>7</v>
      </c>
      <c r="Q14" s="70">
        <v>126</v>
      </c>
      <c r="R14" s="71">
        <v>21</v>
      </c>
    </row>
    <row r="15" spans="1:20" ht="210" customHeight="1" x14ac:dyDescent="0.25">
      <c r="A15" s="64">
        <v>9</v>
      </c>
      <c r="B15" s="65" t="s">
        <v>1872</v>
      </c>
      <c r="C15" s="66" t="s">
        <v>1873</v>
      </c>
      <c r="D15"/>
      <c r="E15" s="67" t="s">
        <v>309</v>
      </c>
      <c r="F15" s="67" t="s">
        <v>310</v>
      </c>
      <c r="G15" s="67" t="s">
        <v>659</v>
      </c>
      <c r="H15" s="67" t="s">
        <v>311</v>
      </c>
      <c r="I15" s="67" t="s">
        <v>599</v>
      </c>
      <c r="J15" s="67" t="s">
        <v>312</v>
      </c>
      <c r="K15" s="68">
        <v>1</v>
      </c>
      <c r="L15" s="69">
        <v>0.5</v>
      </c>
      <c r="M15" s="68">
        <v>6</v>
      </c>
      <c r="N15" s="69">
        <v>6</v>
      </c>
      <c r="O15" s="68">
        <v>7</v>
      </c>
      <c r="P15" s="69">
        <v>7</v>
      </c>
      <c r="Q15" s="70">
        <v>42</v>
      </c>
      <c r="R15" s="71">
        <v>21</v>
      </c>
    </row>
    <row r="16" spans="1:20" ht="210" customHeight="1" x14ac:dyDescent="0.25">
      <c r="A16" s="64">
        <v>10</v>
      </c>
      <c r="B16" s="65" t="s">
        <v>1872</v>
      </c>
      <c r="C16" s="66" t="s">
        <v>1873</v>
      </c>
      <c r="D16"/>
      <c r="E16" s="67" t="s">
        <v>333</v>
      </c>
      <c r="F16" s="67" t="s">
        <v>334</v>
      </c>
      <c r="G16" s="67" t="s">
        <v>660</v>
      </c>
      <c r="H16" s="67" t="s">
        <v>335</v>
      </c>
      <c r="I16" s="67" t="s">
        <v>661</v>
      </c>
      <c r="J16" s="67" t="s">
        <v>336</v>
      </c>
      <c r="K16" s="68">
        <v>3</v>
      </c>
      <c r="L16" s="69">
        <v>0.5</v>
      </c>
      <c r="M16" s="68">
        <v>6</v>
      </c>
      <c r="N16" s="69">
        <v>6</v>
      </c>
      <c r="O16" s="68">
        <v>15</v>
      </c>
      <c r="P16" s="69">
        <v>15</v>
      </c>
      <c r="Q16" s="70">
        <v>270</v>
      </c>
      <c r="R16" s="71">
        <v>45</v>
      </c>
    </row>
    <row r="17" spans="1:18" ht="210" customHeight="1" x14ac:dyDescent="0.25">
      <c r="A17" s="64">
        <v>11</v>
      </c>
      <c r="B17" s="65" t="s">
        <v>1872</v>
      </c>
      <c r="C17" s="66" t="s">
        <v>1873</v>
      </c>
      <c r="D17"/>
      <c r="E17" s="67" t="s">
        <v>662</v>
      </c>
      <c r="F17" s="67" t="s">
        <v>663</v>
      </c>
      <c r="G17" s="67" t="s">
        <v>664</v>
      </c>
      <c r="H17" s="67" t="s">
        <v>665</v>
      </c>
      <c r="I17" s="67" t="s">
        <v>599</v>
      </c>
      <c r="J17" s="67" t="s">
        <v>666</v>
      </c>
      <c r="K17" s="68">
        <v>0.5</v>
      </c>
      <c r="L17" s="69">
        <v>0.2</v>
      </c>
      <c r="M17" s="68">
        <v>6</v>
      </c>
      <c r="N17" s="69">
        <v>6</v>
      </c>
      <c r="O17" s="68">
        <v>7</v>
      </c>
      <c r="P17" s="69">
        <v>7</v>
      </c>
      <c r="Q17" s="70">
        <v>21</v>
      </c>
      <c r="R17" s="71">
        <v>8.4000000000000021</v>
      </c>
    </row>
    <row r="18" spans="1:18" ht="210" customHeight="1" x14ac:dyDescent="0.25">
      <c r="A18" s="64">
        <v>12</v>
      </c>
      <c r="B18" s="65" t="s">
        <v>1872</v>
      </c>
      <c r="C18" s="66" t="s">
        <v>1873</v>
      </c>
      <c r="D18"/>
      <c r="E18" s="67" t="s">
        <v>1781</v>
      </c>
      <c r="F18" s="67" t="s">
        <v>347</v>
      </c>
      <c r="G18" s="67" t="s">
        <v>667</v>
      </c>
      <c r="H18" s="67" t="s">
        <v>348</v>
      </c>
      <c r="I18" s="67" t="s">
        <v>658</v>
      </c>
      <c r="J18" s="67" t="s">
        <v>349</v>
      </c>
      <c r="K18" s="68">
        <v>0.5</v>
      </c>
      <c r="L18" s="69">
        <v>0.1</v>
      </c>
      <c r="M18" s="68">
        <v>6</v>
      </c>
      <c r="N18" s="69">
        <v>6</v>
      </c>
      <c r="O18" s="68">
        <v>40</v>
      </c>
      <c r="P18" s="69">
        <v>40</v>
      </c>
      <c r="Q18" s="70">
        <v>120</v>
      </c>
      <c r="R18" s="71">
        <v>24.000000000000004</v>
      </c>
    </row>
    <row r="19" spans="1:18" ht="210" customHeight="1" x14ac:dyDescent="0.25">
      <c r="A19" s="64">
        <v>13</v>
      </c>
      <c r="B19" s="65" t="s">
        <v>1872</v>
      </c>
      <c r="C19" s="66" t="s">
        <v>1873</v>
      </c>
      <c r="D19"/>
      <c r="E19" s="67" t="s">
        <v>352</v>
      </c>
      <c r="F19" s="67" t="s">
        <v>353</v>
      </c>
      <c r="G19" s="67" t="s">
        <v>668</v>
      </c>
      <c r="H19" s="67" t="s">
        <v>354</v>
      </c>
      <c r="I19" s="67" t="s">
        <v>658</v>
      </c>
      <c r="J19" s="67" t="s">
        <v>355</v>
      </c>
      <c r="K19" s="68">
        <v>1</v>
      </c>
      <c r="L19" s="69">
        <v>0.2</v>
      </c>
      <c r="M19" s="68">
        <v>6</v>
      </c>
      <c r="N19" s="69">
        <v>6</v>
      </c>
      <c r="O19" s="68">
        <v>15</v>
      </c>
      <c r="P19" s="69">
        <v>15</v>
      </c>
      <c r="Q19" s="70">
        <v>90</v>
      </c>
      <c r="R19" s="71">
        <v>18.000000000000004</v>
      </c>
    </row>
    <row r="20" spans="1:18" ht="210" customHeight="1" x14ac:dyDescent="0.25">
      <c r="A20" s="64">
        <v>14</v>
      </c>
      <c r="B20" s="65" t="s">
        <v>1872</v>
      </c>
      <c r="C20" s="66" t="s">
        <v>1873</v>
      </c>
      <c r="D20"/>
      <c r="E20" s="67" t="s">
        <v>352</v>
      </c>
      <c r="F20" s="67" t="s">
        <v>358</v>
      </c>
      <c r="G20" s="67" t="s">
        <v>669</v>
      </c>
      <c r="H20" s="67" t="s">
        <v>359</v>
      </c>
      <c r="I20" s="67" t="s">
        <v>599</v>
      </c>
      <c r="J20" s="67" t="s">
        <v>360</v>
      </c>
      <c r="K20" s="68">
        <v>0.5</v>
      </c>
      <c r="L20" s="69">
        <v>0.2</v>
      </c>
      <c r="M20" s="68">
        <v>6</v>
      </c>
      <c r="N20" s="69">
        <v>6</v>
      </c>
      <c r="O20" s="68">
        <v>15</v>
      </c>
      <c r="P20" s="69">
        <v>15</v>
      </c>
      <c r="Q20" s="70">
        <v>45</v>
      </c>
      <c r="R20" s="71">
        <v>18.000000000000004</v>
      </c>
    </row>
    <row r="21" spans="1:18" ht="210" customHeight="1" x14ac:dyDescent="0.25">
      <c r="A21" s="64">
        <v>15</v>
      </c>
      <c r="B21" s="65" t="s">
        <v>1872</v>
      </c>
      <c r="C21" s="66" t="s">
        <v>1873</v>
      </c>
      <c r="D21"/>
      <c r="E21" s="67" t="s">
        <v>352</v>
      </c>
      <c r="F21" s="67" t="s">
        <v>569</v>
      </c>
      <c r="G21" s="67" t="s">
        <v>670</v>
      </c>
      <c r="H21" s="67" t="s">
        <v>570</v>
      </c>
      <c r="I21" s="67" t="s">
        <v>658</v>
      </c>
      <c r="J21" s="67" t="s">
        <v>355</v>
      </c>
      <c r="K21" s="68">
        <v>1</v>
      </c>
      <c r="L21" s="69">
        <v>0.2</v>
      </c>
      <c r="M21" s="68">
        <v>6</v>
      </c>
      <c r="N21" s="69">
        <v>6</v>
      </c>
      <c r="O21" s="68">
        <v>15</v>
      </c>
      <c r="P21" s="69">
        <v>15</v>
      </c>
      <c r="Q21" s="70">
        <v>90</v>
      </c>
      <c r="R21" s="71">
        <v>18.000000000000004</v>
      </c>
    </row>
    <row r="22" spans="1:18" ht="210" customHeight="1" x14ac:dyDescent="0.25">
      <c r="A22" s="64">
        <v>16</v>
      </c>
      <c r="B22" s="65" t="s">
        <v>1872</v>
      </c>
      <c r="C22" s="66" t="s">
        <v>1873</v>
      </c>
      <c r="D22"/>
      <c r="E22" s="67" t="s">
        <v>363</v>
      </c>
      <c r="F22" s="67" t="s">
        <v>364</v>
      </c>
      <c r="G22" s="67" t="s">
        <v>671</v>
      </c>
      <c r="H22" s="67" t="s">
        <v>365</v>
      </c>
      <c r="I22" s="67" t="s">
        <v>599</v>
      </c>
      <c r="J22" s="67" t="s">
        <v>366</v>
      </c>
      <c r="K22" s="68">
        <v>0.5</v>
      </c>
      <c r="L22" s="69">
        <v>0.2</v>
      </c>
      <c r="M22" s="68">
        <v>6</v>
      </c>
      <c r="N22" s="69">
        <v>6</v>
      </c>
      <c r="O22" s="68">
        <v>15</v>
      </c>
      <c r="P22" s="69">
        <v>15</v>
      </c>
      <c r="Q22" s="70">
        <v>45</v>
      </c>
      <c r="R22" s="71">
        <v>18.000000000000004</v>
      </c>
    </row>
    <row r="23" spans="1:18" ht="210" customHeight="1" x14ac:dyDescent="0.25">
      <c r="A23" s="64">
        <v>17</v>
      </c>
      <c r="B23" s="65" t="s">
        <v>1872</v>
      </c>
      <c r="C23" s="66" t="s">
        <v>1873</v>
      </c>
      <c r="D23"/>
      <c r="E23" s="67" t="s">
        <v>367</v>
      </c>
      <c r="F23" s="67" t="s">
        <v>368</v>
      </c>
      <c r="G23" s="67" t="s">
        <v>672</v>
      </c>
      <c r="H23" s="67" t="s">
        <v>369</v>
      </c>
      <c r="I23" s="67" t="s">
        <v>658</v>
      </c>
      <c r="J23" s="67" t="s">
        <v>370</v>
      </c>
      <c r="K23" s="68">
        <v>1</v>
      </c>
      <c r="L23" s="69">
        <v>0.2</v>
      </c>
      <c r="M23" s="68">
        <v>6</v>
      </c>
      <c r="N23" s="69">
        <v>6</v>
      </c>
      <c r="O23" s="68">
        <v>15</v>
      </c>
      <c r="P23" s="69">
        <v>15</v>
      </c>
      <c r="Q23" s="70">
        <v>90</v>
      </c>
      <c r="R23" s="71">
        <v>18.000000000000004</v>
      </c>
    </row>
    <row r="24" spans="1:18" ht="210" customHeight="1" x14ac:dyDescent="0.25">
      <c r="A24" s="64">
        <v>18</v>
      </c>
      <c r="B24" s="65" t="s">
        <v>1872</v>
      </c>
      <c r="C24" s="66" t="s">
        <v>1873</v>
      </c>
      <c r="D24"/>
      <c r="E24" s="67" t="s">
        <v>352</v>
      </c>
      <c r="F24" s="67" t="s">
        <v>575</v>
      </c>
      <c r="G24" s="67" t="s">
        <v>673</v>
      </c>
      <c r="H24" s="67" t="s">
        <v>576</v>
      </c>
      <c r="I24" s="67" t="s">
        <v>658</v>
      </c>
      <c r="J24" s="67" t="s">
        <v>355</v>
      </c>
      <c r="K24" s="68">
        <v>1</v>
      </c>
      <c r="L24" s="69">
        <v>0.2</v>
      </c>
      <c r="M24" s="68">
        <v>6</v>
      </c>
      <c r="N24" s="69">
        <v>6</v>
      </c>
      <c r="O24" s="68">
        <v>15</v>
      </c>
      <c r="P24" s="69">
        <v>15</v>
      </c>
      <c r="Q24" s="70">
        <v>90</v>
      </c>
      <c r="R24" s="71">
        <v>18.000000000000004</v>
      </c>
    </row>
    <row r="25" spans="1:18" ht="210" customHeight="1" x14ac:dyDescent="0.25">
      <c r="A25" s="64">
        <v>19</v>
      </c>
      <c r="B25" s="65" t="s">
        <v>1872</v>
      </c>
      <c r="C25" s="66" t="s">
        <v>1873</v>
      </c>
      <c r="D25"/>
      <c r="E25" s="67" t="s">
        <v>352</v>
      </c>
      <c r="F25" s="67" t="s">
        <v>371</v>
      </c>
      <c r="G25" s="67" t="s">
        <v>674</v>
      </c>
      <c r="H25" s="67" t="s">
        <v>372</v>
      </c>
      <c r="I25" s="67" t="s">
        <v>599</v>
      </c>
      <c r="J25" s="67" t="s">
        <v>366</v>
      </c>
      <c r="K25" s="68">
        <v>0.5</v>
      </c>
      <c r="L25" s="69">
        <v>0.2</v>
      </c>
      <c r="M25" s="68">
        <v>6</v>
      </c>
      <c r="N25" s="69">
        <v>6</v>
      </c>
      <c r="O25" s="68">
        <v>15</v>
      </c>
      <c r="P25" s="69">
        <v>15</v>
      </c>
      <c r="Q25" s="70">
        <v>45</v>
      </c>
      <c r="R25" s="71">
        <v>18.000000000000004</v>
      </c>
    </row>
    <row r="26" spans="1:18" ht="147" x14ac:dyDescent="0.25">
      <c r="A26" s="64">
        <v>20</v>
      </c>
      <c r="B26" s="65" t="s">
        <v>1872</v>
      </c>
      <c r="C26" s="66" t="s">
        <v>1873</v>
      </c>
      <c r="D26"/>
      <c r="E26" s="67" t="s">
        <v>582</v>
      </c>
      <c r="F26" s="67" t="s">
        <v>583</v>
      </c>
      <c r="G26" s="67" t="s">
        <v>675</v>
      </c>
      <c r="H26" s="67" t="s">
        <v>584</v>
      </c>
      <c r="I26" s="67" t="s">
        <v>595</v>
      </c>
      <c r="J26" s="67" t="s">
        <v>184</v>
      </c>
      <c r="K26" s="68">
        <v>0.2</v>
      </c>
      <c r="L26" s="69">
        <v>0.2</v>
      </c>
      <c r="M26" s="68">
        <v>6</v>
      </c>
      <c r="N26" s="69">
        <v>6</v>
      </c>
      <c r="O26" s="68">
        <v>7</v>
      </c>
      <c r="P26" s="69">
        <v>7</v>
      </c>
      <c r="Q26" s="70">
        <v>8.4000000000000021</v>
      </c>
      <c r="R26" s="71">
        <v>8.4000000000000021</v>
      </c>
    </row>
    <row r="27" spans="1:18" ht="147" x14ac:dyDescent="0.25">
      <c r="A27" s="64">
        <v>21</v>
      </c>
      <c r="B27" s="65" t="s">
        <v>1872</v>
      </c>
      <c r="C27" s="66" t="s">
        <v>1873</v>
      </c>
      <c r="D27"/>
      <c r="E27" s="67" t="s">
        <v>585</v>
      </c>
      <c r="F27" s="67" t="s">
        <v>586</v>
      </c>
      <c r="G27" s="67" t="s">
        <v>676</v>
      </c>
      <c r="H27" s="67" t="s">
        <v>587</v>
      </c>
      <c r="I27" s="67" t="s">
        <v>595</v>
      </c>
      <c r="J27" s="67" t="s">
        <v>184</v>
      </c>
      <c r="K27" s="68">
        <v>0.1</v>
      </c>
      <c r="L27" s="69">
        <v>0.1</v>
      </c>
      <c r="M27" s="68">
        <v>6</v>
      </c>
      <c r="N27" s="69">
        <v>6</v>
      </c>
      <c r="O27" s="68">
        <v>15</v>
      </c>
      <c r="P27" s="69">
        <v>15</v>
      </c>
      <c r="Q27" s="70">
        <v>9.0000000000000018</v>
      </c>
      <c r="R27" s="71">
        <v>9.0000000000000018</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8:R1048576">
    <cfRule type="expression" dxfId="571" priority="41">
      <formula>IF(ROW(Q1)&gt;6,Q1&gt;400)</formula>
    </cfRule>
    <cfRule type="expression" dxfId="570" priority="42">
      <formula>IF(ROW(Q1)&gt;6,Q1&gt;200)</formula>
    </cfRule>
    <cfRule type="expression" dxfId="569" priority="43">
      <formula>IF(ROW(Q1)&gt;6,Q1&gt;70)</formula>
    </cfRule>
    <cfRule type="expression" dxfId="568" priority="44">
      <formula>IF(ROW(Q1)&gt;6,Q1&gt;20)</formula>
    </cfRule>
  </conditionalFormatting>
  <conditionalFormatting sqref="Q11:R11">
    <cfRule type="expression" dxfId="567" priority="13">
      <formula>IF(ROW(Q11)&gt;6,Q11&gt;400)</formula>
    </cfRule>
    <cfRule type="expression" dxfId="566" priority="14">
      <formula>IF(ROW(Q11)&gt;6,Q11&gt;200)</formula>
    </cfRule>
    <cfRule type="expression" dxfId="565" priority="15">
      <formula>IF(ROW(Q11)&gt;6,Q11&gt;70)</formula>
    </cfRule>
    <cfRule type="expression" dxfId="564" priority="16">
      <formula>IF(ROW(Q11)&gt;6,Q11&gt;20)</formula>
    </cfRule>
  </conditionalFormatting>
  <conditionalFormatting sqref="Q12:R12">
    <cfRule type="expression" dxfId="563" priority="9">
      <formula>IF(ROW(Q12)&gt;6,Q12&gt;400)</formula>
    </cfRule>
    <cfRule type="expression" dxfId="562" priority="10">
      <formula>IF(ROW(Q12)&gt;6,Q12&gt;200)</formula>
    </cfRule>
    <cfRule type="expression" dxfId="561" priority="11">
      <formula>IF(ROW(Q12)&gt;6,Q12&gt;70)</formula>
    </cfRule>
    <cfRule type="expression" dxfId="560" priority="12">
      <formula>IF(ROW(Q12)&gt;6,Q12&gt;20)</formula>
    </cfRule>
  </conditionalFormatting>
  <conditionalFormatting sqref="Q14:R14">
    <cfRule type="expression" dxfId="559" priority="5">
      <formula>IF(ROW(Q14)&gt;6,Q14&gt;400)</formula>
    </cfRule>
    <cfRule type="expression" dxfId="558" priority="6">
      <formula>IF(ROW(Q14)&gt;6,Q14&gt;200)</formula>
    </cfRule>
    <cfRule type="expression" dxfId="557" priority="7">
      <formula>IF(ROW(Q14)&gt;6,Q14&gt;70)</formula>
    </cfRule>
    <cfRule type="expression" dxfId="556" priority="8">
      <formula>IF(ROW(Q14)&gt;6,Q14&gt;20)</formula>
    </cfRule>
  </conditionalFormatting>
  <conditionalFormatting sqref="Q15:R15">
    <cfRule type="expression" dxfId="555" priority="1">
      <formula>IF(ROW(Q15)&gt;6,Q15&gt;400)</formula>
    </cfRule>
    <cfRule type="expression" dxfId="554" priority="2">
      <formula>IF(ROW(Q15)&gt;6,Q15&gt;200)</formula>
    </cfRule>
    <cfRule type="expression" dxfId="553" priority="3">
      <formula>IF(ROW(Q15)&gt;6,Q15&gt;70)</formula>
    </cfRule>
    <cfRule type="expression" dxfId="552" priority="4">
      <formula>IF(ROW(Q15)&gt;6,Q15&gt;20)</formula>
    </cfRule>
  </conditionalFormatting>
  <conditionalFormatting sqref="Q7:R7 Q9:R10 Q13:R13 Q16:R27">
    <cfRule type="expression" dxfId="551" priority="21">
      <formula>IF(ROW(Q7)&gt;6,Q7&gt;400)</formula>
    </cfRule>
    <cfRule type="expression" dxfId="550" priority="22">
      <formula>IF(ROW(Q7)&gt;6,Q7&gt;200)</formula>
    </cfRule>
    <cfRule type="expression" dxfId="549" priority="23">
      <formula>IF(ROW(Q7)&gt;6,Q7&gt;70)</formula>
    </cfRule>
    <cfRule type="expression" dxfId="548" priority="24">
      <formula>IF(ROW(Q7)&gt;6,Q7&gt;20)</formula>
    </cfRule>
  </conditionalFormatting>
  <conditionalFormatting sqref="Q8:R8">
    <cfRule type="expression" dxfId="547" priority="17">
      <formula>IF(ROW(Q8)&gt;6,Q8&gt;400)</formula>
    </cfRule>
    <cfRule type="expression" dxfId="546" priority="18">
      <formula>IF(ROW(Q8)&gt;6,Q8&gt;200)</formula>
    </cfRule>
    <cfRule type="expression" dxfId="545" priority="19">
      <formula>IF(ROW(Q8)&gt;6,Q8&gt;70)</formula>
    </cfRule>
    <cfRule type="expression" dxfId="544" priority="20">
      <formula>IF(ROW(Q8)&gt;6,Q8&gt;20)</formula>
    </cfRule>
  </conditionalFormatting>
  <dataValidations count="4">
    <dataValidation type="list" allowBlank="1" showInputMessage="1" showErrorMessage="1" sqref="K7:L1048576">
      <formula1>Вр</formula1>
    </dataValidation>
    <dataValidation type="list" allowBlank="1" showInputMessage="1" showErrorMessage="1" sqref="M7:N1048576">
      <formula1>Пд</formula1>
    </dataValidation>
    <dataValidation type="list" allowBlank="1" showInputMessage="1" showErrorMessage="1" sqref="O7:P1048576">
      <formula1>Пс</formula1>
    </dataValidation>
    <dataValidation type="list" allowBlank="1" showInputMessage="1" showErrorMessage="1" sqref="F7:F1048576">
      <formula1>Код</formula1>
    </dataValidation>
  </dataValidations>
  <pageMargins left="0.51181102362204722" right="0.31496062992125984" top="0.35433070866141736" bottom="0.35433070866141736" header="0.31496062992125984" footer="0.31496062992125984"/>
  <pageSetup paperSize="9" scale="35" fitToHeight="0" orientation="landscape" r:id="rId1"/>
  <colBreaks count="1" manualBreakCount="1">
    <brk id="1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7"/>
  <sheetViews>
    <sheetView view="pageBreakPreview" zoomScale="60" zoomScaleNormal="80" workbookViewId="0">
      <selection activeCell="B7" sqref="B7"/>
    </sheetView>
  </sheetViews>
  <sheetFormatPr defaultColWidth="9.140625" defaultRowHeight="21" x14ac:dyDescent="0.25"/>
  <cols>
    <col min="1" max="1" width="7.42578125" style="16" customWidth="1"/>
    <col min="2" max="2" width="189.85546875" style="18" customWidth="1"/>
    <col min="3" max="3" width="77.5703125" style="18" hidden="1" customWidth="1"/>
    <col min="4" max="4" width="12.7109375" style="18" hidden="1" customWidth="1"/>
    <col min="5" max="5" width="27.7109375" style="19" customWidth="1"/>
    <col min="6" max="6" width="11.5703125" style="19" customWidth="1"/>
    <col min="7" max="7" width="39.85546875" style="19" customWidth="1"/>
    <col min="8" max="8" width="27.5703125" style="19" customWidth="1"/>
    <col min="9" max="9" width="23.85546875" style="19" customWidth="1"/>
    <col min="10" max="10" width="36.425781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409.5" x14ac:dyDescent="0.25">
      <c r="A7" s="16">
        <v>1</v>
      </c>
      <c r="B7" s="17" t="s">
        <v>592</v>
      </c>
      <c r="C7" s="18" t="s">
        <v>593</v>
      </c>
      <c r="D7" s="28"/>
      <c r="E7" s="19" t="s">
        <v>19</v>
      </c>
      <c r="F7" s="19" t="s">
        <v>20</v>
      </c>
      <c r="G7" s="19" t="s">
        <v>594</v>
      </c>
      <c r="H7" s="19" t="s">
        <v>21</v>
      </c>
      <c r="I7" s="19" t="s">
        <v>595</v>
      </c>
      <c r="J7" s="19" t="s">
        <v>397</v>
      </c>
      <c r="K7" s="20">
        <v>1</v>
      </c>
      <c r="L7" s="21">
        <v>1</v>
      </c>
      <c r="M7" s="20">
        <v>6</v>
      </c>
      <c r="N7" s="21">
        <v>6</v>
      </c>
      <c r="O7" s="20">
        <v>3</v>
      </c>
      <c r="P7" s="21">
        <v>3</v>
      </c>
      <c r="Q7" s="22">
        <v>18</v>
      </c>
      <c r="R7" s="23">
        <v>18</v>
      </c>
    </row>
    <row r="8" spans="1:20" ht="409.5" x14ac:dyDescent="0.25">
      <c r="A8" s="16">
        <v>2</v>
      </c>
      <c r="B8" s="17" t="s">
        <v>596</v>
      </c>
      <c r="C8" s="18" t="s">
        <v>597</v>
      </c>
      <c r="D8" s="28"/>
      <c r="E8" s="19" t="s">
        <v>25</v>
      </c>
      <c r="F8" s="19" t="s">
        <v>26</v>
      </c>
      <c r="G8" s="19" t="s">
        <v>598</v>
      </c>
      <c r="H8" s="19" t="s">
        <v>27</v>
      </c>
      <c r="I8" s="19" t="s">
        <v>599</v>
      </c>
      <c r="J8" s="19" t="s">
        <v>28</v>
      </c>
      <c r="K8" s="20">
        <v>0.5</v>
      </c>
      <c r="L8" s="21">
        <v>0.2</v>
      </c>
      <c r="M8" s="20">
        <v>6</v>
      </c>
      <c r="N8" s="21">
        <v>6</v>
      </c>
      <c r="O8" s="20">
        <v>15</v>
      </c>
      <c r="P8" s="21">
        <v>15</v>
      </c>
      <c r="Q8" s="22">
        <v>45</v>
      </c>
      <c r="R8" s="23">
        <v>18.000000000000004</v>
      </c>
    </row>
    <row r="9" spans="1:20" ht="409.5" x14ac:dyDescent="0.25">
      <c r="A9" s="16">
        <v>3</v>
      </c>
      <c r="B9" s="17" t="s">
        <v>600</v>
      </c>
      <c r="C9" s="18" t="s">
        <v>601</v>
      </c>
      <c r="D9" s="28"/>
      <c r="E9" s="19" t="s">
        <v>37</v>
      </c>
      <c r="F9" s="19" t="s">
        <v>38</v>
      </c>
      <c r="G9" s="19" t="s">
        <v>602</v>
      </c>
      <c r="H9" s="19" t="s">
        <v>39</v>
      </c>
      <c r="I9" s="19" t="s">
        <v>599</v>
      </c>
      <c r="J9" s="19" t="s">
        <v>28</v>
      </c>
      <c r="K9" s="20">
        <v>0.5</v>
      </c>
      <c r="L9" s="21">
        <v>0.2</v>
      </c>
      <c r="M9" s="20">
        <v>6</v>
      </c>
      <c r="N9" s="21">
        <v>6</v>
      </c>
      <c r="O9" s="20">
        <v>15</v>
      </c>
      <c r="P9" s="21">
        <v>15</v>
      </c>
      <c r="Q9" s="22">
        <v>45</v>
      </c>
      <c r="R9" s="23">
        <v>18.000000000000004</v>
      </c>
    </row>
    <row r="10" spans="1:20" ht="409.5" x14ac:dyDescent="0.25">
      <c r="A10" s="16">
        <v>4</v>
      </c>
      <c r="B10" s="17" t="s">
        <v>603</v>
      </c>
      <c r="C10" s="18" t="s">
        <v>604</v>
      </c>
      <c r="D10" s="28"/>
      <c r="E10" s="19" t="s">
        <v>42</v>
      </c>
      <c r="F10" s="19" t="s">
        <v>43</v>
      </c>
      <c r="G10" s="19" t="s">
        <v>605</v>
      </c>
      <c r="H10" s="19" t="s">
        <v>44</v>
      </c>
      <c r="I10" s="19" t="s">
        <v>599</v>
      </c>
      <c r="J10" s="19" t="s">
        <v>45</v>
      </c>
      <c r="K10" s="20">
        <v>1</v>
      </c>
      <c r="L10" s="21">
        <v>0.5</v>
      </c>
      <c r="M10" s="20">
        <v>6</v>
      </c>
      <c r="N10" s="21">
        <v>6</v>
      </c>
      <c r="O10" s="20">
        <v>7</v>
      </c>
      <c r="P10" s="21">
        <v>7</v>
      </c>
      <c r="Q10" s="22">
        <v>42</v>
      </c>
      <c r="R10" s="23">
        <v>21</v>
      </c>
    </row>
    <row r="11" spans="1:20" ht="273" x14ac:dyDescent="0.25">
      <c r="A11" s="16">
        <v>5</v>
      </c>
      <c r="B11" s="17" t="s">
        <v>606</v>
      </c>
      <c r="C11" s="18" t="s">
        <v>607</v>
      </c>
      <c r="D11" s="28"/>
      <c r="E11" s="19" t="s">
        <v>48</v>
      </c>
      <c r="F11" s="19" t="s">
        <v>49</v>
      </c>
      <c r="G11" s="19" t="s">
        <v>608</v>
      </c>
      <c r="H11" s="19" t="s">
        <v>50</v>
      </c>
      <c r="I11" s="19" t="s">
        <v>599</v>
      </c>
      <c r="J11" s="19" t="s">
        <v>51</v>
      </c>
      <c r="K11" s="20">
        <v>1</v>
      </c>
      <c r="L11" s="21">
        <v>0.5</v>
      </c>
      <c r="M11" s="20">
        <v>6</v>
      </c>
      <c r="N11" s="21">
        <v>6</v>
      </c>
      <c r="O11" s="20">
        <v>7</v>
      </c>
      <c r="P11" s="21">
        <v>7</v>
      </c>
      <c r="Q11" s="22">
        <v>42</v>
      </c>
      <c r="R11" s="23">
        <v>21</v>
      </c>
    </row>
    <row r="12" spans="1:20" ht="409.5" x14ac:dyDescent="0.25">
      <c r="A12" s="16">
        <v>6</v>
      </c>
      <c r="B12" s="17" t="s">
        <v>609</v>
      </c>
      <c r="C12" s="18" t="s">
        <v>610</v>
      </c>
      <c r="D12" s="28"/>
      <c r="E12" s="19" t="s">
        <v>611</v>
      </c>
      <c r="F12" s="19" t="s">
        <v>612</v>
      </c>
      <c r="G12" s="19" t="s">
        <v>613</v>
      </c>
      <c r="H12" s="19" t="s">
        <v>614</v>
      </c>
      <c r="I12" s="19" t="s">
        <v>599</v>
      </c>
      <c r="J12" s="19" t="s">
        <v>615</v>
      </c>
      <c r="K12" s="20">
        <v>0.5</v>
      </c>
      <c r="L12" s="21">
        <v>0.2</v>
      </c>
      <c r="M12" s="20">
        <v>6</v>
      </c>
      <c r="N12" s="21">
        <v>6</v>
      </c>
      <c r="O12" s="20">
        <v>7</v>
      </c>
      <c r="P12" s="21">
        <v>7</v>
      </c>
      <c r="Q12" s="22">
        <v>21</v>
      </c>
      <c r="R12" s="23">
        <v>8.4000000000000021</v>
      </c>
    </row>
    <row r="13" spans="1:20" ht="409.5" x14ac:dyDescent="0.25">
      <c r="A13" s="16">
        <v>7</v>
      </c>
      <c r="B13" s="17" t="s">
        <v>616</v>
      </c>
      <c r="C13" s="18" t="s">
        <v>617</v>
      </c>
      <c r="D13" s="28"/>
      <c r="E13" s="19" t="s">
        <v>54</v>
      </c>
      <c r="F13" s="19" t="s">
        <v>55</v>
      </c>
      <c r="G13" s="19" t="s">
        <v>618</v>
      </c>
      <c r="H13" s="19" t="s">
        <v>56</v>
      </c>
      <c r="I13" s="19" t="s">
        <v>599</v>
      </c>
      <c r="J13" s="19" t="s">
        <v>57</v>
      </c>
      <c r="K13" s="20">
        <v>1</v>
      </c>
      <c r="L13" s="21">
        <v>0.5</v>
      </c>
      <c r="M13" s="20">
        <v>6</v>
      </c>
      <c r="N13" s="21">
        <v>6</v>
      </c>
      <c r="O13" s="20">
        <v>7</v>
      </c>
      <c r="P13" s="21">
        <v>7</v>
      </c>
      <c r="Q13" s="22">
        <v>42</v>
      </c>
      <c r="R13" s="23">
        <v>21</v>
      </c>
    </row>
    <row r="14" spans="1:20" ht="273" x14ac:dyDescent="0.25">
      <c r="A14" s="16">
        <v>8</v>
      </c>
      <c r="B14" s="17" t="s">
        <v>619</v>
      </c>
      <c r="C14" s="18" t="s">
        <v>620</v>
      </c>
      <c r="D14" s="28"/>
      <c r="E14" s="19" t="s">
        <v>60</v>
      </c>
      <c r="F14" s="19" t="s">
        <v>61</v>
      </c>
      <c r="G14" s="19" t="s">
        <v>621</v>
      </c>
      <c r="H14" s="19" t="s">
        <v>62</v>
      </c>
      <c r="I14" s="19" t="s">
        <v>599</v>
      </c>
      <c r="J14" s="19" t="s">
        <v>51</v>
      </c>
      <c r="K14" s="20">
        <v>0.5</v>
      </c>
      <c r="L14" s="21">
        <v>0.2</v>
      </c>
      <c r="M14" s="20">
        <v>6</v>
      </c>
      <c r="N14" s="21">
        <v>6</v>
      </c>
      <c r="O14" s="20">
        <v>15</v>
      </c>
      <c r="P14" s="21">
        <v>15</v>
      </c>
      <c r="Q14" s="22">
        <v>45</v>
      </c>
      <c r="R14" s="23">
        <v>18.000000000000004</v>
      </c>
    </row>
    <row r="15" spans="1:20" ht="409.5" x14ac:dyDescent="0.25">
      <c r="A15" s="16">
        <v>9</v>
      </c>
      <c r="B15" s="17" t="s">
        <v>622</v>
      </c>
      <c r="C15" s="18" t="s">
        <v>623</v>
      </c>
      <c r="D15" s="28"/>
      <c r="E15" s="19" t="s">
        <v>65</v>
      </c>
      <c r="F15" s="19" t="s">
        <v>66</v>
      </c>
      <c r="G15" s="19" t="s">
        <v>624</v>
      </c>
      <c r="H15" s="19" t="s">
        <v>67</v>
      </c>
      <c r="I15" s="19" t="s">
        <v>599</v>
      </c>
      <c r="J15" s="19" t="s">
        <v>51</v>
      </c>
      <c r="K15" s="20">
        <v>0.5</v>
      </c>
      <c r="L15" s="21">
        <v>0.2</v>
      </c>
      <c r="M15" s="20">
        <v>6</v>
      </c>
      <c r="N15" s="21">
        <v>6</v>
      </c>
      <c r="O15" s="20">
        <v>15</v>
      </c>
      <c r="P15" s="21">
        <v>15</v>
      </c>
      <c r="Q15" s="22">
        <v>45</v>
      </c>
      <c r="R15" s="23">
        <v>18.000000000000004</v>
      </c>
    </row>
    <row r="16" spans="1:20" ht="409.5" x14ac:dyDescent="0.25">
      <c r="A16" s="16">
        <v>10</v>
      </c>
      <c r="B16" s="17" t="s">
        <v>625</v>
      </c>
      <c r="C16" s="18" t="s">
        <v>626</v>
      </c>
      <c r="D16" s="28"/>
      <c r="E16" s="19" t="s">
        <v>65</v>
      </c>
      <c r="F16" s="19" t="s">
        <v>70</v>
      </c>
      <c r="G16" s="19" t="s">
        <v>627</v>
      </c>
      <c r="H16" s="19" t="s">
        <v>71</v>
      </c>
      <c r="I16" s="19" t="s">
        <v>599</v>
      </c>
      <c r="J16" s="19" t="s">
        <v>72</v>
      </c>
      <c r="K16" s="20">
        <v>0.5</v>
      </c>
      <c r="L16" s="21">
        <v>0.2</v>
      </c>
      <c r="M16" s="20">
        <v>6</v>
      </c>
      <c r="N16" s="21">
        <v>6</v>
      </c>
      <c r="O16" s="20">
        <v>15</v>
      </c>
      <c r="P16" s="21">
        <v>15</v>
      </c>
      <c r="Q16" s="22">
        <v>45</v>
      </c>
      <c r="R16" s="23">
        <v>18.000000000000004</v>
      </c>
    </row>
    <row r="17" spans="1:18" ht="399" x14ac:dyDescent="0.25">
      <c r="A17" s="16">
        <v>11</v>
      </c>
      <c r="B17" s="17" t="s">
        <v>628</v>
      </c>
      <c r="C17" s="18" t="s">
        <v>629</v>
      </c>
      <c r="D17" s="28"/>
      <c r="E17" s="19" t="s">
        <v>75</v>
      </c>
      <c r="F17" s="19" t="s">
        <v>76</v>
      </c>
      <c r="G17" s="19" t="s">
        <v>630</v>
      </c>
      <c r="H17" s="19" t="s">
        <v>77</v>
      </c>
      <c r="I17" s="19" t="s">
        <v>599</v>
      </c>
      <c r="J17" s="19" t="s">
        <v>78</v>
      </c>
      <c r="K17" s="20">
        <v>0.5</v>
      </c>
      <c r="L17" s="21">
        <v>0.2</v>
      </c>
      <c r="M17" s="20">
        <v>6</v>
      </c>
      <c r="N17" s="21">
        <v>6</v>
      </c>
      <c r="O17" s="20">
        <v>15</v>
      </c>
      <c r="P17" s="21">
        <v>15</v>
      </c>
      <c r="Q17" s="22">
        <v>45</v>
      </c>
      <c r="R17" s="23">
        <v>18.000000000000004</v>
      </c>
    </row>
    <row r="18" spans="1:18" ht="399" x14ac:dyDescent="0.25">
      <c r="A18" s="16">
        <v>12</v>
      </c>
      <c r="B18" s="17" t="s">
        <v>631</v>
      </c>
      <c r="C18" s="18" t="s">
        <v>632</v>
      </c>
      <c r="D18" s="28"/>
      <c r="E18" s="19" t="s">
        <v>81</v>
      </c>
      <c r="F18" s="19" t="s">
        <v>82</v>
      </c>
      <c r="G18" s="19" t="s">
        <v>633</v>
      </c>
      <c r="H18" s="19" t="s">
        <v>83</v>
      </c>
      <c r="I18" s="19" t="s">
        <v>599</v>
      </c>
      <c r="J18" s="19" t="s">
        <v>78</v>
      </c>
      <c r="K18" s="20">
        <v>0.2</v>
      </c>
      <c r="L18" s="21">
        <v>0.1</v>
      </c>
      <c r="M18" s="20">
        <v>6</v>
      </c>
      <c r="N18" s="21">
        <v>6</v>
      </c>
      <c r="O18" s="20">
        <v>40</v>
      </c>
      <c r="P18" s="21">
        <v>40</v>
      </c>
      <c r="Q18" s="22">
        <v>48.000000000000007</v>
      </c>
      <c r="R18" s="23">
        <v>24.000000000000004</v>
      </c>
    </row>
    <row r="19" spans="1:18" ht="409.5" x14ac:dyDescent="0.25">
      <c r="A19" s="16">
        <v>13</v>
      </c>
      <c r="B19" s="17" t="s">
        <v>634</v>
      </c>
      <c r="C19" s="18" t="s">
        <v>635</v>
      </c>
      <c r="D19" s="28"/>
      <c r="E19" s="19" t="s">
        <v>86</v>
      </c>
      <c r="F19" s="19" t="s">
        <v>87</v>
      </c>
      <c r="G19" s="19" t="s">
        <v>636</v>
      </c>
      <c r="H19" s="19" t="s">
        <v>88</v>
      </c>
      <c r="I19" s="19" t="s">
        <v>599</v>
      </c>
      <c r="J19" s="19" t="s">
        <v>45</v>
      </c>
      <c r="K19" s="20">
        <v>1</v>
      </c>
      <c r="L19" s="21">
        <v>0.5</v>
      </c>
      <c r="M19" s="20">
        <v>6</v>
      </c>
      <c r="N19" s="21">
        <v>6</v>
      </c>
      <c r="O19" s="20">
        <v>7</v>
      </c>
      <c r="P19" s="21">
        <v>7</v>
      </c>
      <c r="Q19" s="22">
        <v>42</v>
      </c>
      <c r="R19" s="23">
        <v>21</v>
      </c>
    </row>
    <row r="20" spans="1:18" ht="399" x14ac:dyDescent="0.25">
      <c r="A20" s="16">
        <v>14</v>
      </c>
      <c r="B20" s="17" t="s">
        <v>637</v>
      </c>
      <c r="C20" s="18" t="s">
        <v>638</v>
      </c>
      <c r="D20" s="28"/>
      <c r="E20" s="19" t="s">
        <v>91</v>
      </c>
      <c r="F20" s="19" t="s">
        <v>92</v>
      </c>
      <c r="G20" s="19" t="s">
        <v>639</v>
      </c>
      <c r="H20" s="19" t="s">
        <v>93</v>
      </c>
      <c r="I20" s="19" t="s">
        <v>599</v>
      </c>
      <c r="J20" s="19" t="s">
        <v>94</v>
      </c>
      <c r="K20" s="20">
        <v>3</v>
      </c>
      <c r="L20" s="21">
        <v>1</v>
      </c>
      <c r="M20" s="20">
        <v>6</v>
      </c>
      <c r="N20" s="21">
        <v>6</v>
      </c>
      <c r="O20" s="20">
        <v>3</v>
      </c>
      <c r="P20" s="21">
        <v>3</v>
      </c>
      <c r="Q20" s="22">
        <v>54</v>
      </c>
      <c r="R20" s="23">
        <v>18</v>
      </c>
    </row>
    <row r="21" spans="1:18" ht="409.5" x14ac:dyDescent="0.25">
      <c r="A21" s="16">
        <v>15</v>
      </c>
      <c r="B21" s="17" t="s">
        <v>640</v>
      </c>
      <c r="C21" s="18" t="s">
        <v>641</v>
      </c>
      <c r="D21" s="28"/>
      <c r="E21" s="19" t="s">
        <v>97</v>
      </c>
      <c r="F21" s="19" t="s">
        <v>98</v>
      </c>
      <c r="G21" s="19" t="s">
        <v>642</v>
      </c>
      <c r="H21" s="19" t="s">
        <v>99</v>
      </c>
      <c r="I21" s="19" t="s">
        <v>599</v>
      </c>
      <c r="J21" s="19" t="s">
        <v>100</v>
      </c>
      <c r="K21" s="20">
        <v>0.5</v>
      </c>
      <c r="L21" s="21">
        <v>0.2</v>
      </c>
      <c r="M21" s="20">
        <v>6</v>
      </c>
      <c r="N21" s="21">
        <v>6</v>
      </c>
      <c r="O21" s="20">
        <v>15</v>
      </c>
      <c r="P21" s="21">
        <v>15</v>
      </c>
      <c r="Q21" s="22">
        <v>45</v>
      </c>
      <c r="R21" s="23">
        <v>18.000000000000004</v>
      </c>
    </row>
    <row r="22" spans="1:18" ht="409.5" x14ac:dyDescent="0.25">
      <c r="A22" s="16">
        <v>16</v>
      </c>
      <c r="B22" s="17" t="s">
        <v>592</v>
      </c>
      <c r="C22" s="18" t="s">
        <v>593</v>
      </c>
      <c r="D22" s="28"/>
      <c r="E22" s="19" t="s">
        <v>103</v>
      </c>
      <c r="F22" s="19" t="s">
        <v>104</v>
      </c>
      <c r="G22" s="19" t="s">
        <v>643</v>
      </c>
      <c r="H22" s="19" t="s">
        <v>105</v>
      </c>
      <c r="I22" s="19" t="s">
        <v>599</v>
      </c>
      <c r="J22" s="19" t="s">
        <v>106</v>
      </c>
      <c r="K22" s="20">
        <v>0.5</v>
      </c>
      <c r="L22" s="21">
        <v>0.2</v>
      </c>
      <c r="M22" s="20">
        <v>6</v>
      </c>
      <c r="N22" s="21">
        <v>6</v>
      </c>
      <c r="O22" s="20">
        <v>15</v>
      </c>
      <c r="P22" s="21">
        <v>15</v>
      </c>
      <c r="Q22" s="22">
        <v>45</v>
      </c>
      <c r="R22" s="23">
        <v>18.000000000000004</v>
      </c>
    </row>
    <row r="23" spans="1:18" ht="409.5" x14ac:dyDescent="0.25">
      <c r="A23" s="16">
        <v>17</v>
      </c>
      <c r="B23" s="17" t="s">
        <v>644</v>
      </c>
      <c r="C23" s="18" t="s">
        <v>645</v>
      </c>
      <c r="D23" s="28"/>
      <c r="E23" s="19" t="s">
        <v>109</v>
      </c>
      <c r="F23" s="19" t="s">
        <v>110</v>
      </c>
      <c r="G23" s="19" t="s">
        <v>646</v>
      </c>
      <c r="H23" s="19" t="s">
        <v>111</v>
      </c>
      <c r="I23" s="19" t="s">
        <v>599</v>
      </c>
      <c r="J23" s="19" t="s">
        <v>112</v>
      </c>
      <c r="K23" s="20">
        <v>3</v>
      </c>
      <c r="L23" s="21">
        <v>1</v>
      </c>
      <c r="M23" s="20">
        <v>6</v>
      </c>
      <c r="N23" s="21">
        <v>6</v>
      </c>
      <c r="O23" s="20">
        <v>3</v>
      </c>
      <c r="P23" s="21">
        <v>3</v>
      </c>
      <c r="Q23" s="22">
        <v>54</v>
      </c>
      <c r="R23" s="23">
        <v>18</v>
      </c>
    </row>
    <row r="24" spans="1:18" ht="409.5" x14ac:dyDescent="0.25">
      <c r="A24" s="16">
        <v>18</v>
      </c>
      <c r="B24" s="17" t="s">
        <v>592</v>
      </c>
      <c r="C24" s="18" t="s">
        <v>593</v>
      </c>
      <c r="D24" s="28"/>
      <c r="E24" s="19" t="s">
        <v>426</v>
      </c>
      <c r="F24" s="19" t="s">
        <v>32</v>
      </c>
      <c r="G24" s="19" t="s">
        <v>647</v>
      </c>
      <c r="H24" s="19" t="s">
        <v>33</v>
      </c>
      <c r="I24" s="19" t="s">
        <v>599</v>
      </c>
      <c r="J24" s="19" t="s">
        <v>34</v>
      </c>
      <c r="K24" s="20">
        <v>3</v>
      </c>
      <c r="L24" s="21">
        <v>1</v>
      </c>
      <c r="M24" s="20">
        <v>6</v>
      </c>
      <c r="N24" s="21">
        <v>6</v>
      </c>
      <c r="O24" s="20">
        <v>3</v>
      </c>
      <c r="P24" s="21">
        <v>3</v>
      </c>
      <c r="Q24" s="22">
        <v>54</v>
      </c>
      <c r="R24" s="23">
        <v>18</v>
      </c>
    </row>
    <row r="25" spans="1:18" ht="409.5" x14ac:dyDescent="0.25">
      <c r="A25" s="16">
        <v>19</v>
      </c>
      <c r="B25" s="17" t="s">
        <v>592</v>
      </c>
      <c r="C25" s="18" t="s">
        <v>593</v>
      </c>
      <c r="D25" s="28"/>
      <c r="E25" s="19" t="s">
        <v>121</v>
      </c>
      <c r="F25" s="19" t="s">
        <v>122</v>
      </c>
      <c r="G25" s="19" t="s">
        <v>648</v>
      </c>
      <c r="H25" s="19" t="s">
        <v>123</v>
      </c>
      <c r="I25" s="19" t="s">
        <v>599</v>
      </c>
      <c r="J25" s="19" t="s">
        <v>124</v>
      </c>
      <c r="K25" s="20">
        <v>1</v>
      </c>
      <c r="L25" s="21">
        <v>0.5</v>
      </c>
      <c r="M25" s="20">
        <v>6</v>
      </c>
      <c r="N25" s="21">
        <v>6</v>
      </c>
      <c r="O25" s="20">
        <v>7</v>
      </c>
      <c r="P25" s="21">
        <v>7</v>
      </c>
      <c r="Q25" s="22">
        <v>42</v>
      </c>
      <c r="R25" s="23">
        <v>21</v>
      </c>
    </row>
    <row r="26" spans="1:18" ht="409.5" x14ac:dyDescent="0.25">
      <c r="A26" s="16">
        <v>20</v>
      </c>
      <c r="B26" s="17" t="s">
        <v>649</v>
      </c>
      <c r="C26" s="18" t="s">
        <v>650</v>
      </c>
      <c r="D26" s="28"/>
      <c r="E26" s="19" t="s">
        <v>127</v>
      </c>
      <c r="F26" s="19" t="s">
        <v>128</v>
      </c>
      <c r="G26" s="19" t="s">
        <v>651</v>
      </c>
      <c r="H26" s="19" t="s">
        <v>129</v>
      </c>
      <c r="I26" s="19" t="s">
        <v>599</v>
      </c>
      <c r="J26" s="19" t="s">
        <v>130</v>
      </c>
      <c r="K26" s="20">
        <v>0.5</v>
      </c>
      <c r="L26" s="21">
        <v>0.2</v>
      </c>
      <c r="M26" s="20">
        <v>3</v>
      </c>
      <c r="N26" s="21">
        <v>3</v>
      </c>
      <c r="O26" s="20">
        <v>15</v>
      </c>
      <c r="P26" s="21">
        <v>15</v>
      </c>
      <c r="Q26" s="22">
        <v>22.5</v>
      </c>
      <c r="R26" s="23">
        <v>9.0000000000000018</v>
      </c>
    </row>
    <row r="27" spans="1:18" ht="409.5" x14ac:dyDescent="0.25">
      <c r="A27" s="16">
        <v>21</v>
      </c>
      <c r="B27" s="17" t="s">
        <v>592</v>
      </c>
      <c r="C27" s="18" t="s">
        <v>593</v>
      </c>
      <c r="D27" s="28"/>
      <c r="E27" s="19" t="s">
        <v>133</v>
      </c>
      <c r="F27" s="19" t="s">
        <v>134</v>
      </c>
      <c r="G27" s="19" t="s">
        <v>652</v>
      </c>
      <c r="H27" s="19" t="s">
        <v>135</v>
      </c>
      <c r="I27" s="19" t="s">
        <v>599</v>
      </c>
      <c r="J27" s="19" t="s">
        <v>130</v>
      </c>
      <c r="K27" s="20">
        <v>0.5</v>
      </c>
      <c r="L27" s="21">
        <v>0.2</v>
      </c>
      <c r="M27" s="20">
        <v>3</v>
      </c>
      <c r="N27" s="21">
        <v>3</v>
      </c>
      <c r="O27" s="20">
        <v>15</v>
      </c>
      <c r="P27" s="21">
        <v>15</v>
      </c>
      <c r="Q27" s="22">
        <v>22.5</v>
      </c>
      <c r="R27" s="23">
        <v>9.0000000000000018</v>
      </c>
    </row>
    <row r="28" spans="1:18" ht="409.5" x14ac:dyDescent="0.25">
      <c r="A28" s="16">
        <v>22</v>
      </c>
      <c r="B28" s="17" t="s">
        <v>592</v>
      </c>
      <c r="C28" s="18" t="s">
        <v>593</v>
      </c>
      <c r="D28" s="28"/>
      <c r="E28" s="19" t="s">
        <v>171</v>
      </c>
      <c r="F28" s="19" t="s">
        <v>172</v>
      </c>
      <c r="G28" s="19" t="s">
        <v>653</v>
      </c>
      <c r="H28" s="19" t="s">
        <v>173</v>
      </c>
      <c r="I28" s="19" t="s">
        <v>599</v>
      </c>
      <c r="J28" s="19" t="s">
        <v>654</v>
      </c>
      <c r="K28" s="20">
        <v>3</v>
      </c>
      <c r="L28" s="21">
        <v>0.5</v>
      </c>
      <c r="M28" s="20">
        <v>3</v>
      </c>
      <c r="N28" s="21">
        <v>3</v>
      </c>
      <c r="O28" s="20">
        <v>3</v>
      </c>
      <c r="P28" s="21">
        <v>3</v>
      </c>
      <c r="Q28" s="22">
        <v>27</v>
      </c>
      <c r="R28" s="23">
        <v>4.5</v>
      </c>
    </row>
    <row r="29" spans="1:18" ht="409.5" x14ac:dyDescent="0.25">
      <c r="A29" s="16">
        <v>23</v>
      </c>
      <c r="B29" s="17" t="s">
        <v>592</v>
      </c>
      <c r="C29" s="18" t="s">
        <v>593</v>
      </c>
      <c r="D29" s="28"/>
      <c r="E29" s="19" t="s">
        <v>655</v>
      </c>
      <c r="F29" s="19" t="s">
        <v>178</v>
      </c>
      <c r="G29" s="19" t="s">
        <v>656</v>
      </c>
      <c r="H29" s="19" t="s">
        <v>179</v>
      </c>
      <c r="I29" s="19" t="s">
        <v>599</v>
      </c>
      <c r="J29" s="19" t="s">
        <v>180</v>
      </c>
      <c r="K29" s="20">
        <v>3</v>
      </c>
      <c r="L29" s="21">
        <v>1</v>
      </c>
      <c r="M29" s="20">
        <v>3</v>
      </c>
      <c r="N29" s="21">
        <v>3</v>
      </c>
      <c r="O29" s="20">
        <v>3</v>
      </c>
      <c r="P29" s="21">
        <v>3</v>
      </c>
      <c r="Q29" s="22">
        <v>27</v>
      </c>
      <c r="R29" s="23">
        <v>9</v>
      </c>
    </row>
    <row r="30" spans="1:18" ht="409.5" x14ac:dyDescent="0.25">
      <c r="A30" s="16">
        <v>24</v>
      </c>
      <c r="B30" s="17" t="s">
        <v>592</v>
      </c>
      <c r="C30" s="18" t="s">
        <v>593</v>
      </c>
      <c r="D30" s="28"/>
      <c r="E30" s="19" t="s">
        <v>532</v>
      </c>
      <c r="F30" s="19" t="s">
        <v>533</v>
      </c>
      <c r="G30" s="19" t="s">
        <v>657</v>
      </c>
      <c r="H30" s="19" t="s">
        <v>534</v>
      </c>
      <c r="I30" s="19" t="s">
        <v>658</v>
      </c>
      <c r="J30" s="19" t="s">
        <v>535</v>
      </c>
      <c r="K30" s="20">
        <v>3</v>
      </c>
      <c r="L30" s="21">
        <v>0.5</v>
      </c>
      <c r="M30" s="20">
        <v>6</v>
      </c>
      <c r="N30" s="21">
        <v>6</v>
      </c>
      <c r="O30" s="20">
        <v>7</v>
      </c>
      <c r="P30" s="21">
        <v>7</v>
      </c>
      <c r="Q30" s="22">
        <v>126</v>
      </c>
      <c r="R30" s="23">
        <v>21</v>
      </c>
    </row>
    <row r="31" spans="1:18" ht="409.5" x14ac:dyDescent="0.25">
      <c r="A31" s="16">
        <v>25</v>
      </c>
      <c r="B31" s="17" t="s">
        <v>592</v>
      </c>
      <c r="C31" s="18" t="s">
        <v>593</v>
      </c>
      <c r="D31" s="28"/>
      <c r="E31" s="19" t="s">
        <v>309</v>
      </c>
      <c r="F31" s="19" t="s">
        <v>310</v>
      </c>
      <c r="G31" s="19" t="s">
        <v>659</v>
      </c>
      <c r="H31" s="19" t="s">
        <v>311</v>
      </c>
      <c r="I31" s="19" t="s">
        <v>599</v>
      </c>
      <c r="J31" s="19" t="s">
        <v>312</v>
      </c>
      <c r="K31" s="20">
        <v>1</v>
      </c>
      <c r="L31" s="21">
        <v>0.5</v>
      </c>
      <c r="M31" s="20">
        <v>6</v>
      </c>
      <c r="N31" s="21">
        <v>6</v>
      </c>
      <c r="O31" s="20">
        <v>7</v>
      </c>
      <c r="P31" s="21">
        <v>7</v>
      </c>
      <c r="Q31" s="22">
        <v>42</v>
      </c>
      <c r="R31" s="23">
        <v>21</v>
      </c>
    </row>
    <row r="32" spans="1:18" ht="409.5" x14ac:dyDescent="0.25">
      <c r="A32" s="16">
        <v>26</v>
      </c>
      <c r="B32" s="17" t="s">
        <v>592</v>
      </c>
      <c r="C32" s="18" t="s">
        <v>593</v>
      </c>
      <c r="D32" s="28"/>
      <c r="E32" s="19" t="s">
        <v>333</v>
      </c>
      <c r="F32" s="19" t="s">
        <v>334</v>
      </c>
      <c r="G32" s="19" t="s">
        <v>660</v>
      </c>
      <c r="H32" s="19" t="s">
        <v>335</v>
      </c>
      <c r="I32" s="19" t="s">
        <v>661</v>
      </c>
      <c r="J32" s="19" t="s">
        <v>336</v>
      </c>
      <c r="K32" s="20">
        <v>3</v>
      </c>
      <c r="L32" s="21">
        <v>0.5</v>
      </c>
      <c r="M32" s="20">
        <v>6</v>
      </c>
      <c r="N32" s="21">
        <v>6</v>
      </c>
      <c r="O32" s="20">
        <v>15</v>
      </c>
      <c r="P32" s="21">
        <v>15</v>
      </c>
      <c r="Q32" s="22">
        <v>270</v>
      </c>
      <c r="R32" s="23">
        <v>45</v>
      </c>
    </row>
    <row r="33" spans="1:18" ht="409.5" x14ac:dyDescent="0.25">
      <c r="A33" s="16">
        <v>27</v>
      </c>
      <c r="B33" s="17" t="s">
        <v>592</v>
      </c>
      <c r="C33" s="18" t="s">
        <v>593</v>
      </c>
      <c r="D33" s="28"/>
      <c r="E33" s="19" t="s">
        <v>662</v>
      </c>
      <c r="F33" s="19" t="s">
        <v>663</v>
      </c>
      <c r="G33" s="19" t="s">
        <v>664</v>
      </c>
      <c r="H33" s="19" t="s">
        <v>665</v>
      </c>
      <c r="I33" s="19" t="s">
        <v>599</v>
      </c>
      <c r="J33" s="19" t="s">
        <v>666</v>
      </c>
      <c r="K33" s="20">
        <v>0.5</v>
      </c>
      <c r="L33" s="21">
        <v>0.2</v>
      </c>
      <c r="M33" s="20">
        <v>6</v>
      </c>
      <c r="N33" s="21">
        <v>6</v>
      </c>
      <c r="O33" s="20">
        <v>7</v>
      </c>
      <c r="P33" s="21">
        <v>7</v>
      </c>
      <c r="Q33" s="22">
        <v>21</v>
      </c>
      <c r="R33" s="23">
        <v>8.4000000000000021</v>
      </c>
    </row>
    <row r="34" spans="1:18" ht="409.5" x14ac:dyDescent="0.25">
      <c r="A34" s="16">
        <v>28</v>
      </c>
      <c r="B34" s="17" t="s">
        <v>592</v>
      </c>
      <c r="C34" s="18" t="s">
        <v>593</v>
      </c>
      <c r="D34" s="28"/>
      <c r="E34" s="19" t="s">
        <v>346</v>
      </c>
      <c r="F34" s="19" t="s">
        <v>347</v>
      </c>
      <c r="G34" s="19" t="s">
        <v>667</v>
      </c>
      <c r="H34" s="19" t="s">
        <v>348</v>
      </c>
      <c r="I34" s="19" t="s">
        <v>658</v>
      </c>
      <c r="J34" s="19" t="s">
        <v>349</v>
      </c>
      <c r="K34" s="20">
        <v>0.5</v>
      </c>
      <c r="L34" s="21">
        <v>0.1</v>
      </c>
      <c r="M34" s="20">
        <v>6</v>
      </c>
      <c r="N34" s="21">
        <v>6</v>
      </c>
      <c r="O34" s="20">
        <v>40</v>
      </c>
      <c r="P34" s="21">
        <v>40</v>
      </c>
      <c r="Q34" s="22">
        <v>120</v>
      </c>
      <c r="R34" s="23">
        <v>24.000000000000004</v>
      </c>
    </row>
    <row r="35" spans="1:18" ht="409.5" x14ac:dyDescent="0.25">
      <c r="A35" s="16">
        <v>29</v>
      </c>
      <c r="B35" s="17" t="s">
        <v>592</v>
      </c>
      <c r="C35" s="18" t="s">
        <v>593</v>
      </c>
      <c r="D35" s="28"/>
      <c r="E35" s="19" t="s">
        <v>352</v>
      </c>
      <c r="F35" s="19" t="s">
        <v>353</v>
      </c>
      <c r="G35" s="19" t="s">
        <v>668</v>
      </c>
      <c r="H35" s="19" t="s">
        <v>354</v>
      </c>
      <c r="I35" s="19" t="s">
        <v>658</v>
      </c>
      <c r="J35" s="19" t="s">
        <v>355</v>
      </c>
      <c r="K35" s="20">
        <v>1</v>
      </c>
      <c r="L35" s="21">
        <v>0.2</v>
      </c>
      <c r="M35" s="20">
        <v>6</v>
      </c>
      <c r="N35" s="21">
        <v>6</v>
      </c>
      <c r="O35" s="20">
        <v>15</v>
      </c>
      <c r="P35" s="21">
        <v>15</v>
      </c>
      <c r="Q35" s="22">
        <v>90</v>
      </c>
      <c r="R35" s="23">
        <v>18.000000000000004</v>
      </c>
    </row>
    <row r="36" spans="1:18" ht="409.5" x14ac:dyDescent="0.25">
      <c r="A36" s="16">
        <v>30</v>
      </c>
      <c r="B36" s="17" t="s">
        <v>592</v>
      </c>
      <c r="C36" s="18" t="s">
        <v>593</v>
      </c>
      <c r="D36" s="28"/>
      <c r="E36" s="19" t="s">
        <v>352</v>
      </c>
      <c r="F36" s="19" t="s">
        <v>358</v>
      </c>
      <c r="G36" s="19" t="s">
        <v>669</v>
      </c>
      <c r="H36" s="19" t="s">
        <v>359</v>
      </c>
      <c r="I36" s="19" t="s">
        <v>599</v>
      </c>
      <c r="J36" s="19" t="s">
        <v>360</v>
      </c>
      <c r="K36" s="20">
        <v>0.5</v>
      </c>
      <c r="L36" s="21">
        <v>0.2</v>
      </c>
      <c r="M36" s="20">
        <v>6</v>
      </c>
      <c r="N36" s="21">
        <v>6</v>
      </c>
      <c r="O36" s="20">
        <v>15</v>
      </c>
      <c r="P36" s="21">
        <v>15</v>
      </c>
      <c r="Q36" s="22">
        <v>45</v>
      </c>
      <c r="R36" s="23">
        <v>18.000000000000004</v>
      </c>
    </row>
    <row r="37" spans="1:18" ht="409.5" x14ac:dyDescent="0.25">
      <c r="A37" s="16">
        <v>31</v>
      </c>
      <c r="B37" s="17" t="s">
        <v>592</v>
      </c>
      <c r="C37" s="18" t="s">
        <v>593</v>
      </c>
      <c r="D37" s="28"/>
      <c r="E37" s="19" t="s">
        <v>352</v>
      </c>
      <c r="F37" s="19" t="s">
        <v>569</v>
      </c>
      <c r="G37" s="19" t="s">
        <v>670</v>
      </c>
      <c r="H37" s="19" t="s">
        <v>570</v>
      </c>
      <c r="I37" s="19" t="s">
        <v>658</v>
      </c>
      <c r="J37" s="19" t="s">
        <v>355</v>
      </c>
      <c r="K37" s="20">
        <v>1</v>
      </c>
      <c r="L37" s="21">
        <v>0.2</v>
      </c>
      <c r="M37" s="20">
        <v>6</v>
      </c>
      <c r="N37" s="21">
        <v>6</v>
      </c>
      <c r="O37" s="20">
        <v>15</v>
      </c>
      <c r="P37" s="21">
        <v>15</v>
      </c>
      <c r="Q37" s="22">
        <v>90</v>
      </c>
      <c r="R37" s="23">
        <v>18.000000000000004</v>
      </c>
    </row>
    <row r="38" spans="1:18" ht="409.5" x14ac:dyDescent="0.25">
      <c r="A38" s="16">
        <v>32</v>
      </c>
      <c r="B38" s="17" t="s">
        <v>592</v>
      </c>
      <c r="C38" s="18" t="s">
        <v>593</v>
      </c>
      <c r="D38" s="28"/>
      <c r="E38" s="19" t="s">
        <v>363</v>
      </c>
      <c r="F38" s="19" t="s">
        <v>364</v>
      </c>
      <c r="G38" s="19" t="s">
        <v>671</v>
      </c>
      <c r="H38" s="19" t="s">
        <v>365</v>
      </c>
      <c r="I38" s="19" t="s">
        <v>599</v>
      </c>
      <c r="J38" s="19" t="s">
        <v>366</v>
      </c>
      <c r="K38" s="20">
        <v>0.5</v>
      </c>
      <c r="L38" s="21">
        <v>0.2</v>
      </c>
      <c r="M38" s="20">
        <v>6</v>
      </c>
      <c r="N38" s="21">
        <v>6</v>
      </c>
      <c r="O38" s="20">
        <v>15</v>
      </c>
      <c r="P38" s="21">
        <v>15</v>
      </c>
      <c r="Q38" s="22">
        <v>45</v>
      </c>
      <c r="R38" s="23">
        <v>18.000000000000004</v>
      </c>
    </row>
    <row r="39" spans="1:18" ht="409.5" x14ac:dyDescent="0.25">
      <c r="A39" s="16">
        <v>33</v>
      </c>
      <c r="B39" s="17" t="s">
        <v>592</v>
      </c>
      <c r="C39" s="18" t="s">
        <v>593</v>
      </c>
      <c r="D39" s="28"/>
      <c r="E39" s="19" t="s">
        <v>367</v>
      </c>
      <c r="F39" s="19" t="s">
        <v>368</v>
      </c>
      <c r="G39" s="19" t="s">
        <v>672</v>
      </c>
      <c r="H39" s="19" t="s">
        <v>369</v>
      </c>
      <c r="I39" s="19" t="s">
        <v>658</v>
      </c>
      <c r="J39" s="19" t="s">
        <v>370</v>
      </c>
      <c r="K39" s="20">
        <v>1</v>
      </c>
      <c r="L39" s="21">
        <v>0.2</v>
      </c>
      <c r="M39" s="20">
        <v>6</v>
      </c>
      <c r="N39" s="21">
        <v>6</v>
      </c>
      <c r="O39" s="20">
        <v>15</v>
      </c>
      <c r="P39" s="21">
        <v>15</v>
      </c>
      <c r="Q39" s="22">
        <v>90</v>
      </c>
      <c r="R39" s="23">
        <v>18.000000000000004</v>
      </c>
    </row>
    <row r="40" spans="1:18" ht="409.5" x14ac:dyDescent="0.25">
      <c r="A40" s="16">
        <v>34</v>
      </c>
      <c r="B40" s="17" t="s">
        <v>592</v>
      </c>
      <c r="C40" s="18" t="s">
        <v>593</v>
      </c>
      <c r="D40" s="28"/>
      <c r="E40" s="19" t="s">
        <v>352</v>
      </c>
      <c r="F40" s="19" t="s">
        <v>575</v>
      </c>
      <c r="G40" s="19" t="s">
        <v>673</v>
      </c>
      <c r="H40" s="19" t="s">
        <v>576</v>
      </c>
      <c r="I40" s="19" t="s">
        <v>658</v>
      </c>
      <c r="J40" s="19" t="s">
        <v>355</v>
      </c>
      <c r="K40" s="20">
        <v>1</v>
      </c>
      <c r="L40" s="21">
        <v>0.2</v>
      </c>
      <c r="M40" s="20">
        <v>6</v>
      </c>
      <c r="N40" s="21">
        <v>6</v>
      </c>
      <c r="O40" s="20">
        <v>15</v>
      </c>
      <c r="P40" s="21">
        <v>15</v>
      </c>
      <c r="Q40" s="22">
        <v>90</v>
      </c>
      <c r="R40" s="23">
        <v>18.000000000000004</v>
      </c>
    </row>
    <row r="41" spans="1:18" ht="409.5" x14ac:dyDescent="0.25">
      <c r="A41" s="16">
        <v>35</v>
      </c>
      <c r="B41" s="17" t="s">
        <v>592</v>
      </c>
      <c r="C41" s="18" t="s">
        <v>593</v>
      </c>
      <c r="D41" s="28"/>
      <c r="E41" s="19" t="s">
        <v>352</v>
      </c>
      <c r="F41" s="19" t="s">
        <v>371</v>
      </c>
      <c r="G41" s="19" t="s">
        <v>674</v>
      </c>
      <c r="H41" s="19" t="s">
        <v>372</v>
      </c>
      <c r="I41" s="19" t="s">
        <v>599</v>
      </c>
      <c r="J41" s="19" t="s">
        <v>366</v>
      </c>
      <c r="K41" s="20">
        <v>0.5</v>
      </c>
      <c r="L41" s="21">
        <v>0.2</v>
      </c>
      <c r="M41" s="20">
        <v>6</v>
      </c>
      <c r="N41" s="21">
        <v>6</v>
      </c>
      <c r="O41" s="20">
        <v>15</v>
      </c>
      <c r="P41" s="21">
        <v>15</v>
      </c>
      <c r="Q41" s="22">
        <v>45</v>
      </c>
      <c r="R41" s="23">
        <v>18.000000000000004</v>
      </c>
    </row>
    <row r="42" spans="1:18" ht="409.5" x14ac:dyDescent="0.25">
      <c r="A42" s="16">
        <v>36</v>
      </c>
      <c r="B42" s="17" t="s">
        <v>592</v>
      </c>
      <c r="C42" s="18" t="s">
        <v>593</v>
      </c>
      <c r="D42" s="28"/>
      <c r="E42" s="19" t="s">
        <v>582</v>
      </c>
      <c r="F42" s="19" t="s">
        <v>583</v>
      </c>
      <c r="G42" s="19" t="s">
        <v>675</v>
      </c>
      <c r="H42" s="19" t="s">
        <v>584</v>
      </c>
      <c r="I42" s="19" t="s">
        <v>595</v>
      </c>
      <c r="J42" s="19" t="s">
        <v>184</v>
      </c>
      <c r="K42" s="20">
        <v>0.2</v>
      </c>
      <c r="L42" s="21">
        <v>0.2</v>
      </c>
      <c r="M42" s="20">
        <v>6</v>
      </c>
      <c r="N42" s="21">
        <v>6</v>
      </c>
      <c r="O42" s="20">
        <v>7</v>
      </c>
      <c r="P42" s="21">
        <v>7</v>
      </c>
      <c r="Q42" s="22">
        <v>8.4000000000000021</v>
      </c>
      <c r="R42" s="23">
        <v>8.4000000000000021</v>
      </c>
    </row>
    <row r="43" spans="1:18" ht="409.5" x14ac:dyDescent="0.25">
      <c r="A43" s="16">
        <v>37</v>
      </c>
      <c r="B43" s="17" t="s">
        <v>592</v>
      </c>
      <c r="C43" s="18" t="s">
        <v>593</v>
      </c>
      <c r="D43" s="28"/>
      <c r="E43" s="19" t="s">
        <v>585</v>
      </c>
      <c r="F43" s="19" t="s">
        <v>586</v>
      </c>
      <c r="G43" s="19" t="s">
        <v>676</v>
      </c>
      <c r="H43" s="19" t="s">
        <v>587</v>
      </c>
      <c r="I43" s="19" t="s">
        <v>595</v>
      </c>
      <c r="J43" s="19" t="s">
        <v>184</v>
      </c>
      <c r="K43" s="20">
        <v>0.1</v>
      </c>
      <c r="L43" s="21">
        <v>0.1</v>
      </c>
      <c r="M43" s="20">
        <v>6</v>
      </c>
      <c r="N43" s="21">
        <v>6</v>
      </c>
      <c r="O43" s="20">
        <v>15</v>
      </c>
      <c r="P43" s="21">
        <v>15</v>
      </c>
      <c r="Q43" s="22">
        <v>9.0000000000000018</v>
      </c>
      <c r="R43" s="23">
        <v>9.0000000000000018</v>
      </c>
    </row>
    <row r="44" spans="1:18" ht="210" x14ac:dyDescent="0.25">
      <c r="A44" s="16">
        <v>38</v>
      </c>
      <c r="B44" s="17" t="s">
        <v>677</v>
      </c>
      <c r="C44" s="18" t="s">
        <v>678</v>
      </c>
      <c r="D44" s="28"/>
      <c r="E44" s="19" t="s">
        <v>115</v>
      </c>
      <c r="F44" s="19" t="s">
        <v>116</v>
      </c>
      <c r="G44" s="19" t="s">
        <v>679</v>
      </c>
      <c r="H44" s="19" t="s">
        <v>117</v>
      </c>
      <c r="I44" s="19" t="s">
        <v>658</v>
      </c>
      <c r="J44" s="19" t="s">
        <v>118</v>
      </c>
      <c r="K44" s="20">
        <v>3</v>
      </c>
      <c r="L44" s="21">
        <v>1</v>
      </c>
      <c r="M44" s="20">
        <v>6</v>
      </c>
      <c r="N44" s="21">
        <v>6</v>
      </c>
      <c r="O44" s="20">
        <v>7</v>
      </c>
      <c r="P44" s="21">
        <v>3</v>
      </c>
      <c r="Q44" s="22">
        <v>126</v>
      </c>
      <c r="R44" s="23">
        <v>18</v>
      </c>
    </row>
    <row r="45" spans="1:18" ht="336" x14ac:dyDescent="0.25">
      <c r="A45" s="16">
        <v>39</v>
      </c>
      <c r="B45" s="17" t="s">
        <v>680</v>
      </c>
      <c r="C45" s="18" t="s">
        <v>681</v>
      </c>
      <c r="D45" s="28"/>
      <c r="E45" s="19" t="s">
        <v>682</v>
      </c>
      <c r="F45" s="19" t="s">
        <v>683</v>
      </c>
      <c r="G45" s="19" t="s">
        <v>684</v>
      </c>
      <c r="H45" s="19" t="s">
        <v>685</v>
      </c>
      <c r="I45" s="19" t="s">
        <v>658</v>
      </c>
      <c r="J45" s="19" t="s">
        <v>686</v>
      </c>
      <c r="K45" s="20">
        <v>1</v>
      </c>
      <c r="L45" s="21">
        <v>0.5</v>
      </c>
      <c r="M45" s="20">
        <v>6</v>
      </c>
      <c r="N45" s="21">
        <v>6</v>
      </c>
      <c r="O45" s="20">
        <v>15</v>
      </c>
      <c r="P45" s="21">
        <v>15</v>
      </c>
      <c r="Q45" s="22">
        <v>90</v>
      </c>
      <c r="R45" s="23">
        <v>45</v>
      </c>
    </row>
    <row r="46" spans="1:18" ht="409.5" x14ac:dyDescent="0.25">
      <c r="A46" s="16">
        <v>40</v>
      </c>
      <c r="B46" s="17" t="s">
        <v>687</v>
      </c>
      <c r="C46" s="18" t="s">
        <v>688</v>
      </c>
      <c r="D46" s="28"/>
      <c r="E46" s="19" t="s">
        <v>138</v>
      </c>
      <c r="F46" s="19" t="s">
        <v>139</v>
      </c>
      <c r="G46" s="19" t="s">
        <v>689</v>
      </c>
      <c r="H46" s="19" t="s">
        <v>140</v>
      </c>
      <c r="I46" s="19" t="s">
        <v>599</v>
      </c>
      <c r="J46" s="19" t="s">
        <v>141</v>
      </c>
      <c r="K46" s="20">
        <v>1</v>
      </c>
      <c r="L46" s="21">
        <v>0.5</v>
      </c>
      <c r="M46" s="20">
        <v>6</v>
      </c>
      <c r="N46" s="21">
        <v>6</v>
      </c>
      <c r="O46" s="20">
        <v>7</v>
      </c>
      <c r="P46" s="21">
        <v>3</v>
      </c>
      <c r="Q46" s="22">
        <v>42</v>
      </c>
      <c r="R46" s="23">
        <v>9</v>
      </c>
    </row>
    <row r="47" spans="1:18" ht="409.5" x14ac:dyDescent="0.25">
      <c r="A47" s="16">
        <v>41</v>
      </c>
      <c r="B47" s="17" t="s">
        <v>690</v>
      </c>
      <c r="C47" s="29" t="s">
        <v>691</v>
      </c>
      <c r="D47" s="28"/>
      <c r="E47" s="19" t="s">
        <v>144</v>
      </c>
      <c r="F47" s="19" t="s">
        <v>145</v>
      </c>
      <c r="G47" s="19" t="s">
        <v>692</v>
      </c>
      <c r="H47" s="19" t="s">
        <v>146</v>
      </c>
      <c r="I47" s="19" t="s">
        <v>599</v>
      </c>
      <c r="J47" s="19" t="s">
        <v>141</v>
      </c>
      <c r="K47" s="20">
        <v>1</v>
      </c>
      <c r="L47" s="21">
        <v>0.5</v>
      </c>
      <c r="M47" s="20">
        <v>6</v>
      </c>
      <c r="N47" s="21">
        <v>6</v>
      </c>
      <c r="O47" s="20">
        <v>7</v>
      </c>
      <c r="P47" s="21">
        <v>3</v>
      </c>
      <c r="Q47" s="22">
        <v>42</v>
      </c>
      <c r="R47" s="23">
        <v>9</v>
      </c>
    </row>
    <row r="48" spans="1:18" ht="336" x14ac:dyDescent="0.25">
      <c r="A48" s="16">
        <v>42</v>
      </c>
      <c r="B48" s="17" t="s">
        <v>693</v>
      </c>
      <c r="C48" s="18" t="s">
        <v>694</v>
      </c>
      <c r="D48" s="28"/>
      <c r="E48" s="19" t="s">
        <v>160</v>
      </c>
      <c r="F48" s="19" t="s">
        <v>161</v>
      </c>
      <c r="G48" s="19" t="s">
        <v>695</v>
      </c>
      <c r="H48" s="19" t="s">
        <v>162</v>
      </c>
      <c r="I48" s="19" t="s">
        <v>599</v>
      </c>
      <c r="J48" s="19" t="s">
        <v>141</v>
      </c>
      <c r="K48" s="20">
        <v>1</v>
      </c>
      <c r="L48" s="21">
        <v>0.5</v>
      </c>
      <c r="M48" s="20">
        <v>6</v>
      </c>
      <c r="N48" s="21">
        <v>6</v>
      </c>
      <c r="O48" s="20">
        <v>7</v>
      </c>
      <c r="P48" s="21">
        <v>3</v>
      </c>
      <c r="Q48" s="22">
        <v>42</v>
      </c>
      <c r="R48" s="23">
        <v>9</v>
      </c>
    </row>
    <row r="49" spans="1:18" ht="409.5" x14ac:dyDescent="0.25">
      <c r="A49" s="16">
        <v>43</v>
      </c>
      <c r="B49" s="17" t="s">
        <v>696</v>
      </c>
      <c r="C49" s="18" t="s">
        <v>697</v>
      </c>
      <c r="D49" s="28"/>
      <c r="E49" s="19" t="s">
        <v>165</v>
      </c>
      <c r="F49" s="19" t="s">
        <v>166</v>
      </c>
      <c r="G49" s="19" t="s">
        <v>698</v>
      </c>
      <c r="H49" s="19" t="s">
        <v>167</v>
      </c>
      <c r="I49" s="19" t="s">
        <v>599</v>
      </c>
      <c r="J49" s="19" t="s">
        <v>168</v>
      </c>
      <c r="K49" s="20">
        <v>3</v>
      </c>
      <c r="L49" s="21">
        <v>1</v>
      </c>
      <c r="M49" s="20">
        <v>3</v>
      </c>
      <c r="N49" s="21">
        <v>3</v>
      </c>
      <c r="O49" s="20">
        <v>3</v>
      </c>
      <c r="P49" s="21">
        <v>3</v>
      </c>
      <c r="Q49" s="22">
        <v>27</v>
      </c>
      <c r="R49" s="23">
        <v>9</v>
      </c>
    </row>
    <row r="50" spans="1:18" ht="210" x14ac:dyDescent="0.25">
      <c r="A50" s="16">
        <v>44</v>
      </c>
      <c r="B50" s="17" t="s">
        <v>699</v>
      </c>
      <c r="C50" s="18" t="s">
        <v>700</v>
      </c>
      <c r="D50" s="28"/>
      <c r="E50" s="19" t="s">
        <v>455</v>
      </c>
      <c r="F50" s="19" t="s">
        <v>456</v>
      </c>
      <c r="G50" s="19" t="s">
        <v>701</v>
      </c>
      <c r="H50" s="19" t="s">
        <v>457</v>
      </c>
      <c r="I50" s="19" t="s">
        <v>599</v>
      </c>
      <c r="J50" s="19" t="s">
        <v>458</v>
      </c>
      <c r="K50" s="20">
        <v>3</v>
      </c>
      <c r="L50" s="21">
        <v>1</v>
      </c>
      <c r="M50" s="20">
        <v>6</v>
      </c>
      <c r="N50" s="21">
        <v>6</v>
      </c>
      <c r="O50" s="20">
        <v>3</v>
      </c>
      <c r="P50" s="21">
        <v>3</v>
      </c>
      <c r="Q50" s="22">
        <v>54</v>
      </c>
      <c r="R50" s="23">
        <v>18</v>
      </c>
    </row>
    <row r="51" spans="1:18" ht="378" x14ac:dyDescent="0.25">
      <c r="A51" s="16">
        <v>45</v>
      </c>
      <c r="B51" s="17" t="s">
        <v>702</v>
      </c>
      <c r="C51" s="18" t="s">
        <v>703</v>
      </c>
      <c r="D51" s="28"/>
      <c r="E51" s="19" t="s">
        <v>704</v>
      </c>
      <c r="F51" s="19" t="s">
        <v>705</v>
      </c>
      <c r="G51" s="19" t="s">
        <v>706</v>
      </c>
      <c r="H51" s="19" t="s">
        <v>707</v>
      </c>
      <c r="I51" s="19" t="s">
        <v>599</v>
      </c>
      <c r="J51" s="19" t="s">
        <v>180</v>
      </c>
      <c r="K51" s="20">
        <v>3</v>
      </c>
      <c r="L51" s="21">
        <v>1</v>
      </c>
      <c r="M51" s="20">
        <v>3</v>
      </c>
      <c r="N51" s="21">
        <v>3</v>
      </c>
      <c r="O51" s="20">
        <v>3</v>
      </c>
      <c r="P51" s="21">
        <v>3</v>
      </c>
      <c r="Q51" s="22">
        <v>27</v>
      </c>
      <c r="R51" s="23">
        <v>9</v>
      </c>
    </row>
    <row r="52" spans="1:18" ht="315" x14ac:dyDescent="0.25">
      <c r="A52" s="16">
        <v>46</v>
      </c>
      <c r="B52" s="17" t="s">
        <v>708</v>
      </c>
      <c r="C52" s="18" t="s">
        <v>709</v>
      </c>
      <c r="D52" s="28"/>
      <c r="E52" s="19" t="s">
        <v>449</v>
      </c>
      <c r="F52" s="19" t="s">
        <v>450</v>
      </c>
      <c r="G52" s="19" t="s">
        <v>710</v>
      </c>
      <c r="H52" s="19" t="s">
        <v>451</v>
      </c>
      <c r="I52" s="19" t="s">
        <v>599</v>
      </c>
      <c r="J52" s="19" t="s">
        <v>452</v>
      </c>
      <c r="K52" s="20">
        <v>0.5</v>
      </c>
      <c r="L52" s="21">
        <v>0.2</v>
      </c>
      <c r="M52" s="20">
        <v>6</v>
      </c>
      <c r="N52" s="21">
        <v>6</v>
      </c>
      <c r="O52" s="20">
        <v>7</v>
      </c>
      <c r="P52" s="21">
        <v>7</v>
      </c>
      <c r="Q52" s="22">
        <v>21</v>
      </c>
      <c r="R52" s="23">
        <v>8.4000000000000021</v>
      </c>
    </row>
    <row r="53" spans="1:18" ht="336" x14ac:dyDescent="0.25">
      <c r="A53" s="16">
        <v>47</v>
      </c>
      <c r="B53" s="17" t="s">
        <v>709</v>
      </c>
      <c r="C53" s="18" t="s">
        <v>709</v>
      </c>
      <c r="D53" s="28"/>
      <c r="E53" s="19" t="s">
        <v>445</v>
      </c>
      <c r="F53" s="19" t="s">
        <v>446</v>
      </c>
      <c r="G53" s="19" t="s">
        <v>711</v>
      </c>
      <c r="H53" s="19" t="s">
        <v>447</v>
      </c>
      <c r="I53" s="19" t="s">
        <v>599</v>
      </c>
      <c r="J53" s="19" t="s">
        <v>448</v>
      </c>
      <c r="K53" s="20">
        <v>1</v>
      </c>
      <c r="L53" s="21">
        <v>0.5</v>
      </c>
      <c r="M53" s="20">
        <v>6</v>
      </c>
      <c r="N53" s="21">
        <v>6</v>
      </c>
      <c r="O53" s="20">
        <v>7</v>
      </c>
      <c r="P53" s="21">
        <v>7</v>
      </c>
      <c r="Q53" s="22">
        <v>42</v>
      </c>
      <c r="R53" s="23">
        <v>21</v>
      </c>
    </row>
    <row r="54" spans="1:18" ht="409.5" x14ac:dyDescent="0.25">
      <c r="A54" s="16">
        <v>48</v>
      </c>
      <c r="B54" s="17" t="s">
        <v>712</v>
      </c>
      <c r="C54" s="18" t="s">
        <v>713</v>
      </c>
      <c r="D54" s="28"/>
      <c r="E54" s="19" t="s">
        <v>181</v>
      </c>
      <c r="F54" s="19" t="s">
        <v>182</v>
      </c>
      <c r="G54" s="19" t="s">
        <v>714</v>
      </c>
      <c r="H54" s="19" t="s">
        <v>183</v>
      </c>
      <c r="I54" s="19" t="s">
        <v>595</v>
      </c>
      <c r="J54" s="19" t="s">
        <v>184</v>
      </c>
      <c r="K54" s="20">
        <v>3</v>
      </c>
      <c r="L54" s="21">
        <v>3</v>
      </c>
      <c r="M54" s="20">
        <v>6</v>
      </c>
      <c r="N54" s="21">
        <v>6</v>
      </c>
      <c r="O54" s="20">
        <v>1</v>
      </c>
      <c r="P54" s="21">
        <v>1</v>
      </c>
      <c r="Q54" s="22">
        <v>18</v>
      </c>
      <c r="R54" s="23">
        <v>18</v>
      </c>
    </row>
    <row r="55" spans="1:18" ht="409.5" x14ac:dyDescent="0.25">
      <c r="A55" s="16">
        <v>49</v>
      </c>
      <c r="B55" s="17" t="s">
        <v>715</v>
      </c>
      <c r="C55" s="18" t="s">
        <v>716</v>
      </c>
      <c r="D55" s="28"/>
      <c r="E55" s="19" t="s">
        <v>464</v>
      </c>
      <c r="F55" s="19" t="s">
        <v>465</v>
      </c>
      <c r="G55" s="19" t="s">
        <v>717</v>
      </c>
      <c r="H55" s="19" t="s">
        <v>466</v>
      </c>
      <c r="I55" s="19" t="s">
        <v>599</v>
      </c>
      <c r="J55" s="19" t="s">
        <v>467</v>
      </c>
      <c r="K55" s="20">
        <v>1</v>
      </c>
      <c r="L55" s="21">
        <v>0.5</v>
      </c>
      <c r="M55" s="20">
        <v>3</v>
      </c>
      <c r="N55" s="21">
        <v>3</v>
      </c>
      <c r="O55" s="20">
        <v>15</v>
      </c>
      <c r="P55" s="21">
        <v>15</v>
      </c>
      <c r="Q55" s="22">
        <v>45</v>
      </c>
      <c r="R55" s="23">
        <v>22.5</v>
      </c>
    </row>
    <row r="56" spans="1:18" ht="336" x14ac:dyDescent="0.25">
      <c r="A56" s="16">
        <v>50</v>
      </c>
      <c r="B56" s="17" t="s">
        <v>718</v>
      </c>
      <c r="C56" s="18" t="s">
        <v>719</v>
      </c>
      <c r="D56" s="28"/>
      <c r="E56" s="19" t="s">
        <v>187</v>
      </c>
      <c r="F56" s="19" t="s">
        <v>188</v>
      </c>
      <c r="G56" s="19" t="s">
        <v>720</v>
      </c>
      <c r="H56" s="19" t="s">
        <v>189</v>
      </c>
      <c r="I56" s="19" t="s">
        <v>661</v>
      </c>
      <c r="J56" s="19" t="s">
        <v>190</v>
      </c>
      <c r="K56" s="20">
        <v>3</v>
      </c>
      <c r="L56" s="21">
        <v>0.5</v>
      </c>
      <c r="M56" s="20">
        <v>6</v>
      </c>
      <c r="N56" s="21">
        <v>6</v>
      </c>
      <c r="O56" s="20">
        <v>15</v>
      </c>
      <c r="P56" s="21">
        <v>15</v>
      </c>
      <c r="Q56" s="22">
        <v>270</v>
      </c>
      <c r="R56" s="23">
        <v>45</v>
      </c>
    </row>
    <row r="57" spans="1:18" ht="399" x14ac:dyDescent="0.25">
      <c r="A57" s="16">
        <v>51</v>
      </c>
      <c r="B57" s="17" t="s">
        <v>721</v>
      </c>
      <c r="C57" s="18" t="s">
        <v>722</v>
      </c>
      <c r="D57" s="28"/>
      <c r="E57" s="19" t="s">
        <v>187</v>
      </c>
      <c r="F57" s="19" t="s">
        <v>468</v>
      </c>
      <c r="G57" s="19" t="s">
        <v>723</v>
      </c>
      <c r="H57" s="19" t="s">
        <v>469</v>
      </c>
      <c r="I57" s="19" t="s">
        <v>661</v>
      </c>
      <c r="J57" s="19" t="s">
        <v>190</v>
      </c>
      <c r="K57" s="20">
        <v>3</v>
      </c>
      <c r="L57" s="21">
        <v>0.5</v>
      </c>
      <c r="M57" s="20">
        <v>6</v>
      </c>
      <c r="N57" s="21">
        <v>6</v>
      </c>
      <c r="O57" s="20">
        <v>15</v>
      </c>
      <c r="P57" s="21">
        <v>15</v>
      </c>
      <c r="Q57" s="22">
        <v>270</v>
      </c>
      <c r="R57" s="23">
        <v>45</v>
      </c>
    </row>
    <row r="58" spans="1:18" ht="409.5" x14ac:dyDescent="0.25">
      <c r="A58" s="16">
        <v>52</v>
      </c>
      <c r="B58" s="17" t="s">
        <v>724</v>
      </c>
      <c r="C58" s="18" t="s">
        <v>725</v>
      </c>
      <c r="D58" s="28"/>
      <c r="E58" s="19" t="s">
        <v>726</v>
      </c>
      <c r="F58" s="19" t="s">
        <v>727</v>
      </c>
      <c r="G58" s="19" t="s">
        <v>728</v>
      </c>
      <c r="H58" s="19" t="s">
        <v>729</v>
      </c>
      <c r="I58" s="19" t="s">
        <v>658</v>
      </c>
      <c r="J58" s="19" t="s">
        <v>730</v>
      </c>
      <c r="K58" s="20">
        <v>3</v>
      </c>
      <c r="L58" s="21">
        <v>0.5</v>
      </c>
      <c r="M58" s="20">
        <v>6</v>
      </c>
      <c r="N58" s="21">
        <v>6</v>
      </c>
      <c r="O58" s="20">
        <v>7</v>
      </c>
      <c r="P58" s="21">
        <v>3</v>
      </c>
      <c r="Q58" s="22">
        <v>126</v>
      </c>
      <c r="R58" s="23">
        <v>9</v>
      </c>
    </row>
    <row r="59" spans="1:18" ht="409.5" x14ac:dyDescent="0.25">
      <c r="A59" s="16">
        <v>53</v>
      </c>
      <c r="B59" s="17" t="s">
        <v>731</v>
      </c>
      <c r="C59" s="18" t="s">
        <v>732</v>
      </c>
      <c r="D59" s="28"/>
      <c r="E59" s="19" t="s">
        <v>194</v>
      </c>
      <c r="F59" s="19" t="s">
        <v>195</v>
      </c>
      <c r="G59" s="19" t="s">
        <v>733</v>
      </c>
      <c r="H59" s="19" t="s">
        <v>196</v>
      </c>
      <c r="I59" s="19" t="s">
        <v>658</v>
      </c>
      <c r="J59" s="19" t="s">
        <v>197</v>
      </c>
      <c r="K59" s="20">
        <v>3</v>
      </c>
      <c r="L59" s="21">
        <v>0.5</v>
      </c>
      <c r="M59" s="20">
        <v>6</v>
      </c>
      <c r="N59" s="21">
        <v>6</v>
      </c>
      <c r="O59" s="20">
        <v>7</v>
      </c>
      <c r="P59" s="21">
        <v>3</v>
      </c>
      <c r="Q59" s="22">
        <v>126</v>
      </c>
      <c r="R59" s="23">
        <v>9</v>
      </c>
    </row>
    <row r="60" spans="1:18" ht="357" x14ac:dyDescent="0.25">
      <c r="A60" s="16">
        <v>54</v>
      </c>
      <c r="B60" s="17" t="s">
        <v>734</v>
      </c>
      <c r="C60" s="18" t="s">
        <v>735</v>
      </c>
      <c r="D60" s="28"/>
      <c r="E60" s="19" t="s">
        <v>736</v>
      </c>
      <c r="F60" s="19" t="s">
        <v>737</v>
      </c>
      <c r="G60" s="19" t="s">
        <v>738</v>
      </c>
      <c r="H60" s="19" t="s">
        <v>739</v>
      </c>
      <c r="I60" s="19" t="s">
        <v>740</v>
      </c>
      <c r="J60" s="19" t="s">
        <v>741</v>
      </c>
      <c r="K60" s="20">
        <v>3</v>
      </c>
      <c r="L60" s="21">
        <v>0.5</v>
      </c>
      <c r="M60" s="20">
        <v>6</v>
      </c>
      <c r="N60" s="21">
        <v>6</v>
      </c>
      <c r="O60" s="20">
        <v>40</v>
      </c>
      <c r="P60" s="21">
        <v>7</v>
      </c>
      <c r="Q60" s="22">
        <v>720</v>
      </c>
      <c r="R60" s="23">
        <v>21</v>
      </c>
    </row>
    <row r="61" spans="1:18" ht="336" x14ac:dyDescent="0.25">
      <c r="A61" s="16">
        <v>55</v>
      </c>
      <c r="B61" s="17" t="s">
        <v>742</v>
      </c>
      <c r="C61" s="18" t="s">
        <v>743</v>
      </c>
      <c r="D61" s="28"/>
      <c r="E61" s="19" t="s">
        <v>206</v>
      </c>
      <c r="F61" s="19" t="s">
        <v>207</v>
      </c>
      <c r="G61" s="19" t="s">
        <v>744</v>
      </c>
      <c r="H61" s="19" t="s">
        <v>208</v>
      </c>
      <c r="I61" s="19" t="s">
        <v>658</v>
      </c>
      <c r="J61" s="19" t="s">
        <v>197</v>
      </c>
      <c r="K61" s="20">
        <v>3</v>
      </c>
      <c r="L61" s="21">
        <v>0.5</v>
      </c>
      <c r="M61" s="20">
        <v>6</v>
      </c>
      <c r="N61" s="21">
        <v>6</v>
      </c>
      <c r="O61" s="20">
        <v>7</v>
      </c>
      <c r="P61" s="21">
        <v>3</v>
      </c>
      <c r="Q61" s="22">
        <v>126</v>
      </c>
      <c r="R61" s="23">
        <v>9</v>
      </c>
    </row>
    <row r="62" spans="1:18" ht="409.5" x14ac:dyDescent="0.25">
      <c r="A62" s="16">
        <v>56</v>
      </c>
      <c r="B62" s="17" t="s">
        <v>745</v>
      </c>
      <c r="C62" s="18" t="s">
        <v>746</v>
      </c>
      <c r="D62" s="28"/>
      <c r="E62" s="19" t="s">
        <v>211</v>
      </c>
      <c r="F62" s="19" t="s">
        <v>212</v>
      </c>
      <c r="G62" s="19" t="s">
        <v>747</v>
      </c>
      <c r="H62" s="19" t="s">
        <v>213</v>
      </c>
      <c r="I62" s="19" t="s">
        <v>595</v>
      </c>
      <c r="J62" s="19" t="s">
        <v>748</v>
      </c>
      <c r="K62" s="20">
        <v>0.5</v>
      </c>
      <c r="L62" s="21">
        <v>0.5</v>
      </c>
      <c r="M62" s="20">
        <v>6</v>
      </c>
      <c r="N62" s="21">
        <v>6</v>
      </c>
      <c r="O62" s="20">
        <v>3</v>
      </c>
      <c r="P62" s="21">
        <v>3</v>
      </c>
      <c r="Q62" s="22">
        <v>9</v>
      </c>
      <c r="R62" s="23">
        <v>9</v>
      </c>
    </row>
    <row r="63" spans="1:18" ht="357" x14ac:dyDescent="0.25">
      <c r="A63" s="16">
        <v>57</v>
      </c>
      <c r="B63" s="17" t="s">
        <v>749</v>
      </c>
      <c r="C63" s="18" t="s">
        <v>750</v>
      </c>
      <c r="D63" s="28"/>
      <c r="E63" s="19" t="s">
        <v>478</v>
      </c>
      <c r="F63" s="19" t="s">
        <v>479</v>
      </c>
      <c r="G63" s="19" t="s">
        <v>751</v>
      </c>
      <c r="H63" s="19" t="s">
        <v>480</v>
      </c>
      <c r="I63" s="19" t="s">
        <v>595</v>
      </c>
      <c r="J63" s="19" t="s">
        <v>748</v>
      </c>
      <c r="K63" s="20">
        <v>0.5</v>
      </c>
      <c r="L63" s="21">
        <v>0.5</v>
      </c>
      <c r="M63" s="20">
        <v>6</v>
      </c>
      <c r="N63" s="21">
        <v>6</v>
      </c>
      <c r="O63" s="20">
        <v>3</v>
      </c>
      <c r="P63" s="21">
        <v>3</v>
      </c>
      <c r="Q63" s="22">
        <v>9</v>
      </c>
      <c r="R63" s="23">
        <v>9</v>
      </c>
    </row>
    <row r="64" spans="1:18" ht="409.5" x14ac:dyDescent="0.25">
      <c r="A64" s="16">
        <v>58</v>
      </c>
      <c r="B64" s="17" t="s">
        <v>752</v>
      </c>
      <c r="C64" s="18" t="s">
        <v>753</v>
      </c>
      <c r="D64" s="28"/>
      <c r="E64" s="19" t="s">
        <v>200</v>
      </c>
      <c r="F64" s="19" t="s">
        <v>201</v>
      </c>
      <c r="G64" s="19" t="s">
        <v>754</v>
      </c>
      <c r="H64" s="19" t="s">
        <v>202</v>
      </c>
      <c r="I64" s="19" t="s">
        <v>658</v>
      </c>
      <c r="J64" s="19" t="s">
        <v>203</v>
      </c>
      <c r="K64" s="20">
        <v>3</v>
      </c>
      <c r="L64" s="21">
        <v>0.5</v>
      </c>
      <c r="M64" s="20">
        <v>6</v>
      </c>
      <c r="N64" s="21">
        <v>6</v>
      </c>
      <c r="O64" s="20">
        <v>7</v>
      </c>
      <c r="P64" s="21">
        <v>3</v>
      </c>
      <c r="Q64" s="22">
        <v>126</v>
      </c>
      <c r="R64" s="23">
        <v>9</v>
      </c>
    </row>
    <row r="65" spans="1:18" ht="409.5" x14ac:dyDescent="0.25">
      <c r="A65" s="16">
        <v>59</v>
      </c>
      <c r="B65" s="17" t="s">
        <v>755</v>
      </c>
      <c r="C65" s="18" t="s">
        <v>756</v>
      </c>
      <c r="D65" s="28"/>
      <c r="E65" s="19" t="s">
        <v>216</v>
      </c>
      <c r="F65" s="19" t="s">
        <v>217</v>
      </c>
      <c r="G65" s="19" t="s">
        <v>757</v>
      </c>
      <c r="H65" s="19" t="s">
        <v>218</v>
      </c>
      <c r="I65" s="19" t="s">
        <v>599</v>
      </c>
      <c r="J65" s="19" t="s">
        <v>219</v>
      </c>
      <c r="K65" s="20">
        <v>1</v>
      </c>
      <c r="L65" s="21">
        <v>0.5</v>
      </c>
      <c r="M65" s="20">
        <v>6</v>
      </c>
      <c r="N65" s="21">
        <v>6</v>
      </c>
      <c r="O65" s="20">
        <v>7</v>
      </c>
      <c r="P65" s="21">
        <v>7</v>
      </c>
      <c r="Q65" s="22">
        <v>42</v>
      </c>
      <c r="R65" s="23">
        <v>21</v>
      </c>
    </row>
    <row r="66" spans="1:18" ht="409.5" x14ac:dyDescent="0.25">
      <c r="A66" s="16">
        <v>60</v>
      </c>
      <c r="B66" s="17" t="s">
        <v>758</v>
      </c>
      <c r="C66" s="18" t="s">
        <v>759</v>
      </c>
      <c r="D66" s="28"/>
      <c r="E66" s="19" t="s">
        <v>200</v>
      </c>
      <c r="F66" s="19" t="s">
        <v>222</v>
      </c>
      <c r="G66" s="19" t="s">
        <v>760</v>
      </c>
      <c r="H66" s="19" t="s">
        <v>223</v>
      </c>
      <c r="I66" s="19" t="s">
        <v>599</v>
      </c>
      <c r="J66" s="19" t="s">
        <v>224</v>
      </c>
      <c r="K66" s="20">
        <v>0.5</v>
      </c>
      <c r="L66" s="21">
        <v>0.2</v>
      </c>
      <c r="M66" s="20">
        <v>6</v>
      </c>
      <c r="N66" s="21">
        <v>6</v>
      </c>
      <c r="O66" s="20">
        <v>7</v>
      </c>
      <c r="P66" s="21">
        <v>7</v>
      </c>
      <c r="Q66" s="22">
        <v>21</v>
      </c>
      <c r="R66" s="23">
        <v>8.4000000000000021</v>
      </c>
    </row>
    <row r="67" spans="1:18" ht="409.5" x14ac:dyDescent="0.25">
      <c r="A67" s="16">
        <v>61</v>
      </c>
      <c r="B67" s="17" t="s">
        <v>761</v>
      </c>
      <c r="C67" s="18" t="s">
        <v>762</v>
      </c>
      <c r="D67" s="28"/>
      <c r="E67" s="19" t="s">
        <v>302</v>
      </c>
      <c r="F67" s="19" t="s">
        <v>489</v>
      </c>
      <c r="G67" s="19" t="s">
        <v>763</v>
      </c>
      <c r="H67" s="19" t="s">
        <v>490</v>
      </c>
      <c r="I67" s="19" t="s">
        <v>599</v>
      </c>
      <c r="J67" s="19" t="s">
        <v>491</v>
      </c>
      <c r="K67" s="20">
        <v>0.5</v>
      </c>
      <c r="L67" s="21">
        <v>0.2</v>
      </c>
      <c r="M67" s="20">
        <v>6</v>
      </c>
      <c r="N67" s="21">
        <v>6</v>
      </c>
      <c r="O67" s="20">
        <v>7</v>
      </c>
      <c r="P67" s="21">
        <v>7</v>
      </c>
      <c r="Q67" s="22">
        <v>21</v>
      </c>
      <c r="R67" s="23">
        <v>8.4000000000000021</v>
      </c>
    </row>
    <row r="68" spans="1:18" ht="357" x14ac:dyDescent="0.25">
      <c r="A68" s="16">
        <v>62</v>
      </c>
      <c r="B68" s="17" t="s">
        <v>764</v>
      </c>
      <c r="C68" s="18" t="s">
        <v>765</v>
      </c>
      <c r="D68" s="28"/>
      <c r="E68" s="19" t="s">
        <v>227</v>
      </c>
      <c r="F68" s="19" t="s">
        <v>228</v>
      </c>
      <c r="G68" s="19" t="s">
        <v>766</v>
      </c>
      <c r="H68" s="19" t="s">
        <v>229</v>
      </c>
      <c r="I68" s="19" t="s">
        <v>599</v>
      </c>
      <c r="J68" s="19" t="s">
        <v>230</v>
      </c>
      <c r="K68" s="20">
        <v>0.5</v>
      </c>
      <c r="L68" s="21">
        <v>0.2</v>
      </c>
      <c r="M68" s="20">
        <v>6</v>
      </c>
      <c r="N68" s="21">
        <v>6</v>
      </c>
      <c r="O68" s="20">
        <v>7</v>
      </c>
      <c r="P68" s="21">
        <v>7</v>
      </c>
      <c r="Q68" s="22">
        <v>21</v>
      </c>
      <c r="R68" s="23">
        <v>8.4000000000000021</v>
      </c>
    </row>
    <row r="69" spans="1:18" ht="210" x14ac:dyDescent="0.25">
      <c r="A69" s="16">
        <v>63</v>
      </c>
      <c r="B69" s="17" t="s">
        <v>767</v>
      </c>
      <c r="C69" s="18" t="s">
        <v>768</v>
      </c>
      <c r="D69" s="28"/>
      <c r="E69" s="19" t="s">
        <v>231</v>
      </c>
      <c r="F69" s="19" t="s">
        <v>232</v>
      </c>
      <c r="G69" s="19" t="s">
        <v>769</v>
      </c>
      <c r="H69" s="19" t="s">
        <v>233</v>
      </c>
      <c r="I69" s="19" t="s">
        <v>599</v>
      </c>
      <c r="J69" s="19" t="s">
        <v>770</v>
      </c>
      <c r="K69" s="20">
        <v>0.5</v>
      </c>
      <c r="L69" s="21">
        <v>0.2</v>
      </c>
      <c r="M69" s="20">
        <v>6</v>
      </c>
      <c r="N69" s="21">
        <v>6</v>
      </c>
      <c r="O69" s="20">
        <v>7</v>
      </c>
      <c r="P69" s="21">
        <v>7</v>
      </c>
      <c r="Q69" s="22">
        <v>21</v>
      </c>
      <c r="R69" s="23">
        <v>8.4000000000000021</v>
      </c>
    </row>
    <row r="70" spans="1:18" ht="168" x14ac:dyDescent="0.25">
      <c r="A70" s="16">
        <v>64</v>
      </c>
      <c r="B70" s="17" t="s">
        <v>771</v>
      </c>
      <c r="C70" s="18" t="s">
        <v>772</v>
      </c>
      <c r="D70" s="28"/>
      <c r="E70" s="19" t="s">
        <v>237</v>
      </c>
      <c r="F70" s="19" t="s">
        <v>238</v>
      </c>
      <c r="G70" s="19" t="s">
        <v>773</v>
      </c>
      <c r="H70" s="19" t="s">
        <v>239</v>
      </c>
      <c r="I70" s="19" t="s">
        <v>599</v>
      </c>
      <c r="J70" s="19" t="s">
        <v>770</v>
      </c>
      <c r="K70" s="20">
        <v>0.5</v>
      </c>
      <c r="L70" s="21">
        <v>0.2</v>
      </c>
      <c r="M70" s="20">
        <v>6</v>
      </c>
      <c r="N70" s="21">
        <v>6</v>
      </c>
      <c r="O70" s="20">
        <v>7</v>
      </c>
      <c r="P70" s="21">
        <v>7</v>
      </c>
      <c r="Q70" s="22">
        <v>21</v>
      </c>
      <c r="R70" s="23">
        <v>8.4000000000000021</v>
      </c>
    </row>
    <row r="71" spans="1:18" ht="409.5" x14ac:dyDescent="0.25">
      <c r="A71" s="16">
        <v>65</v>
      </c>
      <c r="B71" s="17" t="s">
        <v>774</v>
      </c>
      <c r="C71" s="18" t="s">
        <v>775</v>
      </c>
      <c r="D71" s="28"/>
      <c r="E71" s="19" t="s">
        <v>103</v>
      </c>
      <c r="F71" s="19" t="s">
        <v>246</v>
      </c>
      <c r="G71" s="19" t="s">
        <v>776</v>
      </c>
      <c r="H71" s="19" t="s">
        <v>247</v>
      </c>
      <c r="I71" s="19" t="s">
        <v>599</v>
      </c>
      <c r="J71" s="19" t="s">
        <v>248</v>
      </c>
      <c r="K71" s="20">
        <v>1</v>
      </c>
      <c r="L71" s="21">
        <v>0.5</v>
      </c>
      <c r="M71" s="20">
        <v>6</v>
      </c>
      <c r="N71" s="21">
        <v>6</v>
      </c>
      <c r="O71" s="20">
        <v>7</v>
      </c>
      <c r="P71" s="21">
        <v>3</v>
      </c>
      <c r="Q71" s="22">
        <v>42</v>
      </c>
      <c r="R71" s="23">
        <v>9</v>
      </c>
    </row>
    <row r="72" spans="1:18" ht="357" x14ac:dyDescent="0.25">
      <c r="A72" s="16">
        <v>66</v>
      </c>
      <c r="B72" s="17" t="s">
        <v>777</v>
      </c>
      <c r="C72" s="18" t="s">
        <v>778</v>
      </c>
      <c r="D72" s="28"/>
      <c r="E72" s="19" t="s">
        <v>251</v>
      </c>
      <c r="F72" s="19" t="s">
        <v>252</v>
      </c>
      <c r="G72" s="19" t="s">
        <v>779</v>
      </c>
      <c r="H72" s="19" t="s">
        <v>253</v>
      </c>
      <c r="I72" s="19" t="s">
        <v>599</v>
      </c>
      <c r="J72" s="19" t="s">
        <v>254</v>
      </c>
      <c r="K72" s="20">
        <v>1</v>
      </c>
      <c r="L72" s="21">
        <v>0.5</v>
      </c>
      <c r="M72" s="20">
        <v>6</v>
      </c>
      <c r="N72" s="21">
        <v>6</v>
      </c>
      <c r="O72" s="20">
        <v>7</v>
      </c>
      <c r="P72" s="21">
        <v>3</v>
      </c>
      <c r="Q72" s="22">
        <v>42</v>
      </c>
      <c r="R72" s="23">
        <v>9</v>
      </c>
    </row>
    <row r="73" spans="1:18" ht="378" x14ac:dyDescent="0.25">
      <c r="A73" s="16">
        <v>67</v>
      </c>
      <c r="B73" s="17" t="s">
        <v>780</v>
      </c>
      <c r="C73" s="18" t="s">
        <v>781</v>
      </c>
      <c r="D73" s="28"/>
      <c r="E73" s="19" t="s">
        <v>255</v>
      </c>
      <c r="F73" s="19" t="s">
        <v>256</v>
      </c>
      <c r="G73" s="19" t="s">
        <v>782</v>
      </c>
      <c r="H73" s="19" t="s">
        <v>257</v>
      </c>
      <c r="I73" s="19" t="s">
        <v>599</v>
      </c>
      <c r="J73" s="19" t="s">
        <v>258</v>
      </c>
      <c r="K73" s="20">
        <v>1</v>
      </c>
      <c r="L73" s="21">
        <v>0.5</v>
      </c>
      <c r="M73" s="20">
        <v>6</v>
      </c>
      <c r="N73" s="21">
        <v>6</v>
      </c>
      <c r="O73" s="20">
        <v>7</v>
      </c>
      <c r="P73" s="21">
        <v>3</v>
      </c>
      <c r="Q73" s="22">
        <v>42</v>
      </c>
      <c r="R73" s="23">
        <v>9</v>
      </c>
    </row>
    <row r="74" spans="1:18" ht="336" x14ac:dyDescent="0.25">
      <c r="A74" s="16">
        <v>68</v>
      </c>
      <c r="B74" s="17" t="s">
        <v>783</v>
      </c>
      <c r="C74" s="18" t="s">
        <v>784</v>
      </c>
      <c r="D74" s="28"/>
      <c r="E74" s="19" t="s">
        <v>261</v>
      </c>
      <c r="F74" s="19" t="s">
        <v>262</v>
      </c>
      <c r="G74" s="19" t="s">
        <v>785</v>
      </c>
      <c r="H74" s="19" t="s">
        <v>263</v>
      </c>
      <c r="I74" s="19" t="s">
        <v>599</v>
      </c>
      <c r="J74" s="19" t="s">
        <v>264</v>
      </c>
      <c r="K74" s="20">
        <v>0.5</v>
      </c>
      <c r="L74" s="21">
        <v>0.2</v>
      </c>
      <c r="M74" s="20">
        <v>6</v>
      </c>
      <c r="N74" s="21">
        <v>6</v>
      </c>
      <c r="O74" s="20">
        <v>7</v>
      </c>
      <c r="P74" s="21">
        <v>7</v>
      </c>
      <c r="Q74" s="22">
        <v>21</v>
      </c>
      <c r="R74" s="23">
        <v>8.4000000000000021</v>
      </c>
    </row>
    <row r="75" spans="1:18" ht="409.5" x14ac:dyDescent="0.25">
      <c r="A75" s="16">
        <v>69</v>
      </c>
      <c r="B75" s="17" t="s">
        <v>774</v>
      </c>
      <c r="C75" s="18" t="s">
        <v>775</v>
      </c>
      <c r="D75" s="28"/>
      <c r="E75" s="19" t="s">
        <v>261</v>
      </c>
      <c r="F75" s="19" t="s">
        <v>506</v>
      </c>
      <c r="G75" s="19" t="s">
        <v>786</v>
      </c>
      <c r="H75" s="19" t="s">
        <v>507</v>
      </c>
      <c r="I75" s="19" t="s">
        <v>599</v>
      </c>
      <c r="J75" s="19" t="s">
        <v>264</v>
      </c>
      <c r="K75" s="20">
        <v>1</v>
      </c>
      <c r="L75" s="21">
        <v>0.5</v>
      </c>
      <c r="M75" s="20">
        <v>6</v>
      </c>
      <c r="N75" s="21">
        <v>6</v>
      </c>
      <c r="O75" s="20">
        <v>7</v>
      </c>
      <c r="P75" s="21">
        <v>7</v>
      </c>
      <c r="Q75" s="22">
        <v>42</v>
      </c>
      <c r="R75" s="23">
        <v>21</v>
      </c>
    </row>
    <row r="76" spans="1:18" ht="294" x14ac:dyDescent="0.25">
      <c r="A76" s="16">
        <v>70</v>
      </c>
      <c r="B76" s="17" t="s">
        <v>787</v>
      </c>
      <c r="C76" s="18" t="s">
        <v>788</v>
      </c>
      <c r="D76" s="28"/>
      <c r="E76" s="19" t="s">
        <v>510</v>
      </c>
      <c r="F76" s="19" t="s">
        <v>511</v>
      </c>
      <c r="G76" s="19" t="s">
        <v>789</v>
      </c>
      <c r="H76" s="19" t="s">
        <v>512</v>
      </c>
      <c r="I76" s="19" t="s">
        <v>599</v>
      </c>
      <c r="J76" s="19" t="s">
        <v>254</v>
      </c>
      <c r="K76" s="20">
        <v>1</v>
      </c>
      <c r="L76" s="21">
        <v>0.5</v>
      </c>
      <c r="M76" s="20">
        <v>6</v>
      </c>
      <c r="N76" s="21">
        <v>6</v>
      </c>
      <c r="O76" s="20">
        <v>7</v>
      </c>
      <c r="P76" s="21">
        <v>7</v>
      </c>
      <c r="Q76" s="22">
        <v>42</v>
      </c>
      <c r="R76" s="23">
        <v>21</v>
      </c>
    </row>
    <row r="77" spans="1:18" ht="409.5" x14ac:dyDescent="0.25">
      <c r="A77" s="16">
        <v>71</v>
      </c>
      <c r="B77" s="17" t="s">
        <v>790</v>
      </c>
      <c r="C77" s="18" t="s">
        <v>791</v>
      </c>
      <c r="D77" s="28"/>
      <c r="E77" s="19" t="s">
        <v>515</v>
      </c>
      <c r="F77" s="19" t="s">
        <v>516</v>
      </c>
      <c r="G77" s="19" t="s">
        <v>792</v>
      </c>
      <c r="H77" s="19" t="s">
        <v>517</v>
      </c>
      <c r="I77" s="19" t="s">
        <v>595</v>
      </c>
      <c r="J77" s="19" t="s">
        <v>243</v>
      </c>
      <c r="K77" s="20">
        <v>0.5</v>
      </c>
      <c r="L77" s="21">
        <v>0.5</v>
      </c>
      <c r="M77" s="20">
        <v>6</v>
      </c>
      <c r="N77" s="21">
        <v>6</v>
      </c>
      <c r="O77" s="20">
        <v>3</v>
      </c>
      <c r="P77" s="21">
        <v>3</v>
      </c>
      <c r="Q77" s="22">
        <v>9</v>
      </c>
      <c r="R77" s="23">
        <v>9</v>
      </c>
    </row>
    <row r="78" spans="1:18" ht="409.5" x14ac:dyDescent="0.25">
      <c r="A78" s="16">
        <v>72</v>
      </c>
      <c r="B78" s="17" t="s">
        <v>592</v>
      </c>
      <c r="C78" s="18" t="s">
        <v>593</v>
      </c>
      <c r="D78" s="28"/>
      <c r="E78" s="19" t="s">
        <v>273</v>
      </c>
      <c r="F78" s="19" t="s">
        <v>274</v>
      </c>
      <c r="G78" s="19" t="s">
        <v>793</v>
      </c>
      <c r="H78" s="19" t="s">
        <v>275</v>
      </c>
      <c r="I78" s="19" t="s">
        <v>595</v>
      </c>
      <c r="J78" s="19" t="s">
        <v>243</v>
      </c>
      <c r="K78" s="20">
        <v>0.5</v>
      </c>
      <c r="L78" s="21">
        <v>0.5</v>
      </c>
      <c r="M78" s="20">
        <v>6</v>
      </c>
      <c r="N78" s="21">
        <v>6</v>
      </c>
      <c r="O78" s="20">
        <v>3</v>
      </c>
      <c r="P78" s="21">
        <v>3</v>
      </c>
      <c r="Q78" s="22">
        <v>9</v>
      </c>
      <c r="R78" s="23">
        <v>9</v>
      </c>
    </row>
    <row r="79" spans="1:18" ht="409.5" x14ac:dyDescent="0.25">
      <c r="A79" s="16">
        <v>73</v>
      </c>
      <c r="B79" s="17" t="s">
        <v>794</v>
      </c>
      <c r="C79" s="18" t="s">
        <v>795</v>
      </c>
      <c r="D79" s="28"/>
      <c r="E79" s="19" t="s">
        <v>267</v>
      </c>
      <c r="F79" s="19" t="s">
        <v>268</v>
      </c>
      <c r="G79" s="19" t="s">
        <v>796</v>
      </c>
      <c r="H79" s="19" t="s">
        <v>269</v>
      </c>
      <c r="I79" s="19" t="s">
        <v>599</v>
      </c>
      <c r="J79" s="19" t="s">
        <v>270</v>
      </c>
      <c r="K79" s="20">
        <v>1</v>
      </c>
      <c r="L79" s="21">
        <v>0.5</v>
      </c>
      <c r="M79" s="20">
        <v>6</v>
      </c>
      <c r="N79" s="21">
        <v>6</v>
      </c>
      <c r="O79" s="20">
        <v>7</v>
      </c>
      <c r="P79" s="21">
        <v>7</v>
      </c>
      <c r="Q79" s="22">
        <v>42</v>
      </c>
      <c r="R79" s="23">
        <v>21</v>
      </c>
    </row>
    <row r="80" spans="1:18" ht="409.5" x14ac:dyDescent="0.25">
      <c r="A80" s="16">
        <v>74</v>
      </c>
      <c r="B80" s="17" t="s">
        <v>794</v>
      </c>
      <c r="C80" s="18" t="s">
        <v>795</v>
      </c>
      <c r="D80" s="28"/>
      <c r="E80" s="19" t="s">
        <v>278</v>
      </c>
      <c r="F80" s="19" t="s">
        <v>279</v>
      </c>
      <c r="G80" s="19" t="s">
        <v>797</v>
      </c>
      <c r="H80" s="19" t="s">
        <v>280</v>
      </c>
      <c r="I80" s="19" t="s">
        <v>595</v>
      </c>
      <c r="J80" s="19" t="s">
        <v>243</v>
      </c>
      <c r="K80" s="20">
        <v>0.5</v>
      </c>
      <c r="L80" s="21">
        <v>0.52</v>
      </c>
      <c r="M80" s="20">
        <v>6</v>
      </c>
      <c r="N80" s="21">
        <v>6</v>
      </c>
      <c r="O80" s="20">
        <v>3</v>
      </c>
      <c r="P80" s="21">
        <v>3</v>
      </c>
      <c r="Q80" s="22">
        <v>9</v>
      </c>
      <c r="R80" s="23">
        <v>9.36</v>
      </c>
    </row>
    <row r="81" spans="1:18" ht="378" x14ac:dyDescent="0.25">
      <c r="A81" s="16">
        <v>75</v>
      </c>
      <c r="B81" s="17" t="s">
        <v>798</v>
      </c>
      <c r="C81" s="18" t="s">
        <v>799</v>
      </c>
      <c r="D81" s="28"/>
      <c r="E81" s="19" t="s">
        <v>283</v>
      </c>
      <c r="F81" s="19" t="s">
        <v>284</v>
      </c>
      <c r="G81" s="19" t="s">
        <v>800</v>
      </c>
      <c r="H81" s="19" t="s">
        <v>285</v>
      </c>
      <c r="I81" s="19" t="s">
        <v>599</v>
      </c>
      <c r="J81" s="19" t="s">
        <v>286</v>
      </c>
      <c r="K81" s="20">
        <v>1</v>
      </c>
      <c r="L81" s="21">
        <v>0.5</v>
      </c>
      <c r="M81" s="20">
        <v>6</v>
      </c>
      <c r="N81" s="21">
        <v>6</v>
      </c>
      <c r="O81" s="20">
        <v>7</v>
      </c>
      <c r="P81" s="21">
        <v>7</v>
      </c>
      <c r="Q81" s="22">
        <v>42</v>
      </c>
      <c r="R81" s="23">
        <v>21</v>
      </c>
    </row>
    <row r="82" spans="1:18" ht="409.5" x14ac:dyDescent="0.25">
      <c r="A82" s="16">
        <v>76</v>
      </c>
      <c r="B82" s="17" t="s">
        <v>801</v>
      </c>
      <c r="C82" s="18" t="s">
        <v>802</v>
      </c>
      <c r="D82" s="28"/>
      <c r="E82" s="19" t="s">
        <v>302</v>
      </c>
      <c r="F82" s="19" t="s">
        <v>303</v>
      </c>
      <c r="G82" s="19" t="s">
        <v>803</v>
      </c>
      <c r="H82" s="19" t="s">
        <v>304</v>
      </c>
      <c r="I82" s="19" t="s">
        <v>599</v>
      </c>
      <c r="J82" s="19" t="s">
        <v>305</v>
      </c>
      <c r="K82" s="20">
        <v>0.5</v>
      </c>
      <c r="L82" s="21">
        <v>0.2</v>
      </c>
      <c r="M82" s="20">
        <v>6</v>
      </c>
      <c r="N82" s="21">
        <v>6</v>
      </c>
      <c r="O82" s="20">
        <v>7</v>
      </c>
      <c r="P82" s="21">
        <v>7</v>
      </c>
      <c r="Q82" s="22">
        <v>21</v>
      </c>
      <c r="R82" s="23">
        <v>8.4000000000000021</v>
      </c>
    </row>
    <row r="83" spans="1:18" ht="409.5" x14ac:dyDescent="0.25">
      <c r="A83" s="16">
        <v>77</v>
      </c>
      <c r="B83" s="17" t="s">
        <v>804</v>
      </c>
      <c r="C83" s="18" t="s">
        <v>805</v>
      </c>
      <c r="D83" s="28"/>
      <c r="E83" s="19" t="s">
        <v>287</v>
      </c>
      <c r="F83" s="19" t="s">
        <v>288</v>
      </c>
      <c r="G83" s="19" t="s">
        <v>806</v>
      </c>
      <c r="H83" s="19" t="s">
        <v>289</v>
      </c>
      <c r="I83" s="19" t="s">
        <v>599</v>
      </c>
      <c r="J83" s="19" t="s">
        <v>290</v>
      </c>
      <c r="K83" s="20">
        <v>0.5</v>
      </c>
      <c r="L83" s="21">
        <v>0.2</v>
      </c>
      <c r="M83" s="20">
        <v>6</v>
      </c>
      <c r="N83" s="21">
        <v>6</v>
      </c>
      <c r="O83" s="20">
        <v>7</v>
      </c>
      <c r="P83" s="21">
        <v>7</v>
      </c>
      <c r="Q83" s="22">
        <v>21</v>
      </c>
      <c r="R83" s="23">
        <v>8.4000000000000021</v>
      </c>
    </row>
    <row r="84" spans="1:18" ht="252" x14ac:dyDescent="0.25">
      <c r="A84" s="16">
        <v>78</v>
      </c>
      <c r="B84" s="17" t="s">
        <v>807</v>
      </c>
      <c r="C84" s="18" t="s">
        <v>808</v>
      </c>
      <c r="D84" s="28"/>
      <c r="E84" s="19" t="s">
        <v>293</v>
      </c>
      <c r="F84" s="19" t="s">
        <v>294</v>
      </c>
      <c r="G84" s="19" t="s">
        <v>809</v>
      </c>
      <c r="H84" s="19" t="s">
        <v>295</v>
      </c>
      <c r="I84" s="19" t="s">
        <v>599</v>
      </c>
      <c r="J84" s="19" t="s">
        <v>296</v>
      </c>
      <c r="K84" s="20">
        <v>0.5</v>
      </c>
      <c r="L84" s="21">
        <v>0.2</v>
      </c>
      <c r="M84" s="20">
        <v>6</v>
      </c>
      <c r="N84" s="21">
        <v>6</v>
      </c>
      <c r="O84" s="20">
        <v>7</v>
      </c>
      <c r="P84" s="21">
        <v>7</v>
      </c>
      <c r="Q84" s="22">
        <v>21</v>
      </c>
      <c r="R84" s="23">
        <v>8.4000000000000021</v>
      </c>
    </row>
    <row r="85" spans="1:18" ht="409.5" x14ac:dyDescent="0.25">
      <c r="A85" s="16">
        <v>79</v>
      </c>
      <c r="B85" s="17" t="s">
        <v>810</v>
      </c>
      <c r="C85" s="18" t="s">
        <v>811</v>
      </c>
      <c r="D85" s="28"/>
      <c r="E85" s="19" t="s">
        <v>297</v>
      </c>
      <c r="F85" s="19" t="s">
        <v>298</v>
      </c>
      <c r="G85" s="19" t="s">
        <v>812</v>
      </c>
      <c r="H85" s="19" t="s">
        <v>299</v>
      </c>
      <c r="I85" s="19" t="s">
        <v>595</v>
      </c>
      <c r="J85" s="19" t="s">
        <v>243</v>
      </c>
      <c r="K85" s="20">
        <v>0.2</v>
      </c>
      <c r="L85" s="21">
        <v>0.2</v>
      </c>
      <c r="M85" s="20">
        <v>6</v>
      </c>
      <c r="N85" s="21">
        <v>6</v>
      </c>
      <c r="O85" s="20">
        <v>7</v>
      </c>
      <c r="P85" s="21">
        <v>7</v>
      </c>
      <c r="Q85" s="22">
        <v>8.4000000000000021</v>
      </c>
      <c r="R85" s="23">
        <v>8.4000000000000021</v>
      </c>
    </row>
    <row r="86" spans="1:18" ht="84" x14ac:dyDescent="0.25">
      <c r="A86" s="16">
        <v>80</v>
      </c>
      <c r="B86" s="17" t="s">
        <v>813</v>
      </c>
      <c r="C86" s="18" t="s">
        <v>814</v>
      </c>
      <c r="D86" s="28"/>
      <c r="E86" s="19" t="s">
        <v>302</v>
      </c>
      <c r="F86" s="19" t="s">
        <v>530</v>
      </c>
      <c r="G86" s="19" t="s">
        <v>815</v>
      </c>
      <c r="H86" s="19" t="s">
        <v>531</v>
      </c>
      <c r="I86" s="19" t="s">
        <v>595</v>
      </c>
      <c r="J86" s="19" t="s">
        <v>243</v>
      </c>
      <c r="K86" s="20">
        <v>0.2</v>
      </c>
      <c r="L86" s="21">
        <v>0.2</v>
      </c>
      <c r="M86" s="20">
        <v>6</v>
      </c>
      <c r="N86" s="21">
        <v>6</v>
      </c>
      <c r="O86" s="20">
        <v>3</v>
      </c>
      <c r="P86" s="21">
        <v>3</v>
      </c>
      <c r="Q86" s="22">
        <v>3.6000000000000005</v>
      </c>
      <c r="R86" s="23">
        <v>3.6000000000000005</v>
      </c>
    </row>
    <row r="87" spans="1:18" ht="252" x14ac:dyDescent="0.25">
      <c r="A87" s="16">
        <v>81</v>
      </c>
      <c r="B87" s="17" t="s">
        <v>816</v>
      </c>
      <c r="C87" s="18" t="s">
        <v>817</v>
      </c>
      <c r="D87" s="28"/>
      <c r="E87" s="19" t="s">
        <v>818</v>
      </c>
      <c r="F87" s="19" t="s">
        <v>819</v>
      </c>
      <c r="G87" s="19" t="s">
        <v>820</v>
      </c>
      <c r="H87" s="19" t="s">
        <v>821</v>
      </c>
      <c r="I87" s="19" t="s">
        <v>595</v>
      </c>
      <c r="J87" s="19" t="s">
        <v>243</v>
      </c>
      <c r="K87" s="20">
        <v>0.5</v>
      </c>
      <c r="L87" s="21">
        <v>0.5</v>
      </c>
      <c r="M87" s="20">
        <v>6</v>
      </c>
      <c r="N87" s="21">
        <v>6</v>
      </c>
      <c r="O87" s="20">
        <v>3</v>
      </c>
      <c r="P87" s="21">
        <v>3</v>
      </c>
      <c r="Q87" s="22">
        <v>9</v>
      </c>
      <c r="R87" s="23">
        <v>9</v>
      </c>
    </row>
    <row r="88" spans="1:18" ht="210" x14ac:dyDescent="0.25">
      <c r="A88" s="16">
        <v>82</v>
      </c>
      <c r="B88" s="17" t="s">
        <v>813</v>
      </c>
      <c r="C88" s="18" t="s">
        <v>814</v>
      </c>
      <c r="D88" s="28"/>
      <c r="E88" s="19" t="s">
        <v>822</v>
      </c>
      <c r="F88" s="19" t="s">
        <v>823</v>
      </c>
      <c r="G88" s="19" t="s">
        <v>824</v>
      </c>
      <c r="H88" s="19" t="s">
        <v>825</v>
      </c>
      <c r="I88" s="19" t="s">
        <v>595</v>
      </c>
      <c r="J88" s="19" t="s">
        <v>243</v>
      </c>
      <c r="K88" s="20">
        <v>0.5</v>
      </c>
      <c r="L88" s="21">
        <v>0.5</v>
      </c>
      <c r="M88" s="20">
        <v>6</v>
      </c>
      <c r="N88" s="21">
        <v>6</v>
      </c>
      <c r="O88" s="20">
        <v>3</v>
      </c>
      <c r="P88" s="21">
        <v>3</v>
      </c>
      <c r="Q88" s="22">
        <v>9</v>
      </c>
      <c r="R88" s="23">
        <v>9</v>
      </c>
    </row>
    <row r="89" spans="1:18" ht="252" x14ac:dyDescent="0.25">
      <c r="A89" s="16">
        <v>83</v>
      </c>
      <c r="B89" s="17" t="s">
        <v>816</v>
      </c>
      <c r="C89" s="18" t="s">
        <v>817</v>
      </c>
      <c r="D89" s="28"/>
      <c r="E89" s="19" t="s">
        <v>826</v>
      </c>
      <c r="F89" s="19" t="s">
        <v>827</v>
      </c>
      <c r="G89" s="19" t="s">
        <v>828</v>
      </c>
      <c r="H89" s="19" t="s">
        <v>829</v>
      </c>
      <c r="I89" s="19" t="s">
        <v>595</v>
      </c>
      <c r="J89" s="19" t="s">
        <v>243</v>
      </c>
      <c r="K89" s="20">
        <v>0.5</v>
      </c>
      <c r="L89" s="21">
        <v>0.5</v>
      </c>
      <c r="M89" s="20">
        <v>6</v>
      </c>
      <c r="N89" s="21">
        <v>6</v>
      </c>
      <c r="O89" s="20">
        <v>3</v>
      </c>
      <c r="P89" s="21">
        <v>3</v>
      </c>
      <c r="Q89" s="22">
        <v>9</v>
      </c>
      <c r="R89" s="23">
        <v>9</v>
      </c>
    </row>
    <row r="90" spans="1:18" ht="105" x14ac:dyDescent="0.25">
      <c r="A90" s="16">
        <v>84</v>
      </c>
      <c r="B90" s="17" t="s">
        <v>830</v>
      </c>
      <c r="C90" s="18" t="s">
        <v>831</v>
      </c>
      <c r="D90" s="28"/>
      <c r="E90" s="19" t="s">
        <v>832</v>
      </c>
      <c r="F90" s="19" t="s">
        <v>833</v>
      </c>
      <c r="G90" s="19" t="s">
        <v>834</v>
      </c>
      <c r="H90" s="19" t="s">
        <v>835</v>
      </c>
      <c r="I90" s="19" t="s">
        <v>595</v>
      </c>
      <c r="J90" s="19" t="s">
        <v>243</v>
      </c>
      <c r="K90" s="20">
        <v>0.5</v>
      </c>
      <c r="L90" s="21">
        <v>0.5</v>
      </c>
      <c r="M90" s="20">
        <v>6</v>
      </c>
      <c r="N90" s="21">
        <v>6</v>
      </c>
      <c r="O90" s="20">
        <v>3</v>
      </c>
      <c r="P90" s="21">
        <v>3</v>
      </c>
      <c r="Q90" s="22">
        <v>9</v>
      </c>
      <c r="R90" s="23">
        <v>9</v>
      </c>
    </row>
    <row r="91" spans="1:18" ht="147" x14ac:dyDescent="0.25">
      <c r="A91" s="16">
        <v>85</v>
      </c>
      <c r="B91" s="17" t="s">
        <v>836</v>
      </c>
      <c r="C91" s="18" t="s">
        <v>837</v>
      </c>
      <c r="D91" s="28"/>
      <c r="E91" s="19" t="s">
        <v>306</v>
      </c>
      <c r="F91" s="19" t="s">
        <v>307</v>
      </c>
      <c r="G91" s="19" t="s">
        <v>838</v>
      </c>
      <c r="H91" s="19" t="s">
        <v>308</v>
      </c>
      <c r="I91" s="19" t="s">
        <v>595</v>
      </c>
      <c r="J91" s="19" t="s">
        <v>243</v>
      </c>
      <c r="K91" s="20">
        <v>0.5</v>
      </c>
      <c r="L91" s="21">
        <v>0.5</v>
      </c>
      <c r="M91" s="20">
        <v>6</v>
      </c>
      <c r="N91" s="21">
        <v>6</v>
      </c>
      <c r="O91" s="20">
        <v>3</v>
      </c>
      <c r="P91" s="21">
        <v>3</v>
      </c>
      <c r="Q91" s="22">
        <v>9</v>
      </c>
      <c r="R91" s="23">
        <v>9</v>
      </c>
    </row>
    <row r="92" spans="1:18" ht="273" x14ac:dyDescent="0.25">
      <c r="A92" s="16">
        <v>86</v>
      </c>
      <c r="B92" s="30" t="s">
        <v>839</v>
      </c>
      <c r="C92" s="18" t="s">
        <v>839</v>
      </c>
      <c r="D92" s="28"/>
      <c r="E92" s="19" t="s">
        <v>840</v>
      </c>
      <c r="F92" s="19" t="s">
        <v>841</v>
      </c>
      <c r="G92" s="19" t="s">
        <v>842</v>
      </c>
      <c r="H92" s="19" t="s">
        <v>843</v>
      </c>
      <c r="I92" s="19" t="s">
        <v>599</v>
      </c>
      <c r="J92" s="19" t="s">
        <v>844</v>
      </c>
      <c r="K92" s="20">
        <v>0.5</v>
      </c>
      <c r="L92" s="21">
        <v>0.2</v>
      </c>
      <c r="M92" s="20">
        <v>6</v>
      </c>
      <c r="N92" s="21">
        <v>6</v>
      </c>
      <c r="O92" s="20">
        <v>7</v>
      </c>
      <c r="P92" s="21">
        <v>7</v>
      </c>
      <c r="Q92" s="22">
        <v>21</v>
      </c>
      <c r="R92" s="23">
        <v>8.4000000000000021</v>
      </c>
    </row>
    <row r="93" spans="1:18" ht="336" x14ac:dyDescent="0.25">
      <c r="A93" s="16">
        <v>87</v>
      </c>
      <c r="B93" s="17" t="s">
        <v>742</v>
      </c>
      <c r="C93" s="18" t="s">
        <v>743</v>
      </c>
      <c r="D93" s="28"/>
      <c r="E93" s="19" t="s">
        <v>845</v>
      </c>
      <c r="F93" s="19" t="s">
        <v>846</v>
      </c>
      <c r="G93" s="19" t="s">
        <v>847</v>
      </c>
      <c r="H93" s="19" t="s">
        <v>848</v>
      </c>
      <c r="I93" s="19" t="s">
        <v>599</v>
      </c>
      <c r="J93" s="19" t="s">
        <v>849</v>
      </c>
      <c r="K93" s="20">
        <v>0.5</v>
      </c>
      <c r="L93" s="21">
        <v>0.2</v>
      </c>
      <c r="M93" s="20">
        <v>6</v>
      </c>
      <c r="N93" s="21">
        <v>6</v>
      </c>
      <c r="O93" s="20">
        <v>7</v>
      </c>
      <c r="P93" s="21">
        <v>7</v>
      </c>
      <c r="Q93" s="22">
        <v>21</v>
      </c>
      <c r="R93" s="23">
        <v>8.4000000000000021</v>
      </c>
    </row>
    <row r="94" spans="1:18" ht="409.5" x14ac:dyDescent="0.25">
      <c r="A94" s="16">
        <v>89</v>
      </c>
      <c r="B94" s="17" t="s">
        <v>850</v>
      </c>
      <c r="C94" s="18" t="s">
        <v>851</v>
      </c>
      <c r="D94" s="28"/>
      <c r="E94" s="19" t="s">
        <v>538</v>
      </c>
      <c r="F94" s="19" t="s">
        <v>26</v>
      </c>
      <c r="G94" s="19" t="str">
        <f>IF(F94="","",VLOOKUP(F94,[19]списки!$U$2:$V$147,2,))</f>
        <v>Опасность падения с высоты, в том числе из-за отсутствия ограждения, из-за обрыва троса, в котлован, в шахту при подъеме или спуске при нештатной ситуации;</v>
      </c>
      <c r="H94" s="19" t="s">
        <v>852</v>
      </c>
      <c r="I94" s="19" t="str">
        <f>IF(F94="","",VLOOKUP(Q94,[19]списки!$O$2:$P$8,2))</f>
        <v>Высокий риск, требуются неотложные меры, усовершенствования</v>
      </c>
      <c r="J94" s="19" t="s">
        <v>541</v>
      </c>
      <c r="K94" s="20">
        <v>3</v>
      </c>
      <c r="L94" s="21">
        <v>1</v>
      </c>
      <c r="M94" s="20">
        <v>6</v>
      </c>
      <c r="N94" s="21">
        <v>6</v>
      </c>
      <c r="O94" s="20">
        <v>15</v>
      </c>
      <c r="P94" s="21">
        <v>15</v>
      </c>
      <c r="Q94" s="22">
        <v>270</v>
      </c>
      <c r="R94" s="23">
        <v>90</v>
      </c>
    </row>
    <row r="95" spans="1:18" ht="105" x14ac:dyDescent="0.25">
      <c r="A95" s="16">
        <v>90</v>
      </c>
      <c r="B95" s="17" t="s">
        <v>853</v>
      </c>
      <c r="C95" s="18" t="s">
        <v>854</v>
      </c>
      <c r="D95" s="28"/>
      <c r="E95" s="19" t="s">
        <v>553</v>
      </c>
      <c r="F95" s="19" t="s">
        <v>554</v>
      </c>
      <c r="G95" s="19" t="s">
        <v>855</v>
      </c>
      <c r="H95" s="19" t="s">
        <v>555</v>
      </c>
      <c r="I95" s="19" t="s">
        <v>599</v>
      </c>
      <c r="J95" s="19" t="s">
        <v>556</v>
      </c>
      <c r="K95" s="20">
        <v>0.5</v>
      </c>
      <c r="L95" s="21">
        <v>0.2</v>
      </c>
      <c r="M95" s="20">
        <v>6</v>
      </c>
      <c r="N95" s="21">
        <v>6</v>
      </c>
      <c r="O95" s="20">
        <v>7</v>
      </c>
      <c r="P95" s="21">
        <v>7</v>
      </c>
      <c r="Q95" s="22">
        <v>21</v>
      </c>
      <c r="R95" s="23">
        <v>8.4000000000000021</v>
      </c>
    </row>
    <row r="96" spans="1:18" ht="409.5" x14ac:dyDescent="0.25">
      <c r="A96" s="16">
        <v>91</v>
      </c>
      <c r="B96" s="17" t="s">
        <v>856</v>
      </c>
      <c r="C96" s="18" t="s">
        <v>857</v>
      </c>
      <c r="D96" s="28"/>
      <c r="E96" s="19" t="s">
        <v>319</v>
      </c>
      <c r="F96" s="19" t="s">
        <v>320</v>
      </c>
      <c r="G96" s="19" t="s">
        <v>858</v>
      </c>
      <c r="H96" s="19" t="s">
        <v>321</v>
      </c>
      <c r="I96" s="19" t="s">
        <v>599</v>
      </c>
      <c r="J96" s="19" t="s">
        <v>859</v>
      </c>
      <c r="K96" s="20">
        <v>1</v>
      </c>
      <c r="L96" s="21">
        <v>1</v>
      </c>
      <c r="M96" s="20">
        <v>6</v>
      </c>
      <c r="N96" s="21">
        <v>6</v>
      </c>
      <c r="O96" s="20">
        <v>7</v>
      </c>
      <c r="P96" s="21">
        <v>3</v>
      </c>
      <c r="Q96" s="22">
        <v>42</v>
      </c>
      <c r="R96" s="23">
        <v>18</v>
      </c>
    </row>
    <row r="97" spans="1:18" ht="409.5" x14ac:dyDescent="0.25">
      <c r="A97" s="16">
        <v>92</v>
      </c>
      <c r="B97" s="17" t="s">
        <v>856</v>
      </c>
      <c r="C97" s="18" t="s">
        <v>857</v>
      </c>
      <c r="D97" s="28"/>
      <c r="E97" s="19" t="s">
        <v>323</v>
      </c>
      <c r="F97" s="19" t="s">
        <v>324</v>
      </c>
      <c r="G97" s="19" t="s">
        <v>860</v>
      </c>
      <c r="H97" s="19" t="s">
        <v>325</v>
      </c>
      <c r="I97" s="19" t="s">
        <v>599</v>
      </c>
      <c r="J97" s="19" t="s">
        <v>326</v>
      </c>
      <c r="K97" s="20">
        <v>0.5</v>
      </c>
      <c r="L97" s="21">
        <v>0.2</v>
      </c>
      <c r="M97" s="20">
        <v>6</v>
      </c>
      <c r="N97" s="21">
        <v>6</v>
      </c>
      <c r="O97" s="20">
        <v>15</v>
      </c>
      <c r="P97" s="21">
        <v>3</v>
      </c>
      <c r="Q97" s="22">
        <v>45</v>
      </c>
      <c r="R97" s="23">
        <v>3.6000000000000005</v>
      </c>
    </row>
    <row r="98" spans="1:18" ht="409.5" x14ac:dyDescent="0.25">
      <c r="A98" s="16">
        <v>93</v>
      </c>
      <c r="B98" s="17" t="s">
        <v>861</v>
      </c>
      <c r="C98" s="18" t="s">
        <v>862</v>
      </c>
      <c r="D98" s="28"/>
      <c r="E98" s="19" t="s">
        <v>327</v>
      </c>
      <c r="F98" s="19" t="s">
        <v>328</v>
      </c>
      <c r="G98" s="19" t="s">
        <v>863</v>
      </c>
      <c r="H98" s="19" t="s">
        <v>329</v>
      </c>
      <c r="I98" s="19" t="s">
        <v>661</v>
      </c>
      <c r="J98" s="19" t="s">
        <v>864</v>
      </c>
      <c r="K98" s="20">
        <v>3</v>
      </c>
      <c r="L98" s="21">
        <v>1</v>
      </c>
      <c r="M98" s="20">
        <v>6</v>
      </c>
      <c r="N98" s="21">
        <v>6</v>
      </c>
      <c r="O98" s="20">
        <v>15</v>
      </c>
      <c r="P98" s="21">
        <v>7</v>
      </c>
      <c r="Q98" s="22">
        <v>270</v>
      </c>
      <c r="R98" s="23">
        <v>42</v>
      </c>
    </row>
    <row r="99" spans="1:18" ht="315" x14ac:dyDescent="0.25">
      <c r="A99" s="16">
        <v>94</v>
      </c>
      <c r="B99" s="17" t="s">
        <v>708</v>
      </c>
      <c r="C99" s="18" t="s">
        <v>709</v>
      </c>
      <c r="D99" s="28"/>
      <c r="E99" s="19" t="s">
        <v>337</v>
      </c>
      <c r="F99" s="19" t="s">
        <v>338</v>
      </c>
      <c r="G99" s="19" t="s">
        <v>865</v>
      </c>
      <c r="H99" s="19" t="s">
        <v>339</v>
      </c>
      <c r="I99" s="19" t="s">
        <v>658</v>
      </c>
      <c r="J99" s="19" t="s">
        <v>340</v>
      </c>
      <c r="K99" s="20">
        <v>3</v>
      </c>
      <c r="L99" s="21">
        <v>0.5</v>
      </c>
      <c r="M99" s="20">
        <v>6</v>
      </c>
      <c r="N99" s="21">
        <v>6</v>
      </c>
      <c r="O99" s="20">
        <v>7</v>
      </c>
      <c r="P99" s="21">
        <v>7</v>
      </c>
      <c r="Q99" s="22">
        <v>126</v>
      </c>
      <c r="R99" s="23">
        <v>21</v>
      </c>
    </row>
    <row r="100" spans="1:18" ht="378" x14ac:dyDescent="0.25">
      <c r="A100" s="16">
        <v>95</v>
      </c>
      <c r="B100" s="17" t="s">
        <v>866</v>
      </c>
      <c r="C100" s="18" t="s">
        <v>867</v>
      </c>
      <c r="D100" s="28"/>
      <c r="E100" s="19" t="s">
        <v>341</v>
      </c>
      <c r="F100" s="19" t="s">
        <v>342</v>
      </c>
      <c r="G100" s="19" t="s">
        <v>868</v>
      </c>
      <c r="H100" s="19" t="s">
        <v>343</v>
      </c>
      <c r="I100" s="19" t="s">
        <v>661</v>
      </c>
      <c r="J100" s="19" t="s">
        <v>864</v>
      </c>
      <c r="K100" s="20">
        <v>3</v>
      </c>
      <c r="L100" s="21">
        <v>1</v>
      </c>
      <c r="M100" s="20">
        <v>6</v>
      </c>
      <c r="N100" s="21">
        <v>6</v>
      </c>
      <c r="O100" s="20">
        <v>15</v>
      </c>
      <c r="P100" s="21">
        <v>7</v>
      </c>
      <c r="Q100" s="22">
        <v>270</v>
      </c>
      <c r="R100" s="23">
        <v>42</v>
      </c>
    </row>
    <row r="101" spans="1:18" ht="409.5" x14ac:dyDescent="0.25">
      <c r="A101" s="16">
        <v>96</v>
      </c>
      <c r="B101" s="17" t="s">
        <v>869</v>
      </c>
      <c r="C101" s="18" t="s">
        <v>870</v>
      </c>
      <c r="D101" s="28"/>
      <c r="E101" s="19" t="s">
        <v>871</v>
      </c>
      <c r="F101" s="19" t="s">
        <v>872</v>
      </c>
      <c r="G101" s="19" t="s">
        <v>873</v>
      </c>
      <c r="H101" s="19" t="s">
        <v>874</v>
      </c>
      <c r="I101" s="19" t="s">
        <v>661</v>
      </c>
      <c r="J101" s="19" t="s">
        <v>330</v>
      </c>
      <c r="K101" s="20">
        <v>3</v>
      </c>
      <c r="L101" s="21">
        <v>1</v>
      </c>
      <c r="M101" s="20">
        <v>6</v>
      </c>
      <c r="N101" s="21">
        <v>6</v>
      </c>
      <c r="O101" s="20">
        <v>15</v>
      </c>
      <c r="P101" s="21">
        <v>7</v>
      </c>
      <c r="Q101" s="22">
        <v>270</v>
      </c>
      <c r="R101" s="23">
        <v>42</v>
      </c>
    </row>
    <row r="102" spans="1:18" ht="126" x14ac:dyDescent="0.25">
      <c r="A102" s="16">
        <v>97</v>
      </c>
      <c r="B102" s="17" t="s">
        <v>813</v>
      </c>
      <c r="C102" s="18" t="s">
        <v>814</v>
      </c>
      <c r="D102" s="28"/>
      <c r="E102" s="19" t="s">
        <v>875</v>
      </c>
      <c r="F102" s="19" t="s">
        <v>876</v>
      </c>
      <c r="G102" s="19" t="s">
        <v>877</v>
      </c>
      <c r="H102" s="19" t="s">
        <v>878</v>
      </c>
      <c r="I102" s="19" t="s">
        <v>658</v>
      </c>
      <c r="J102" s="19" t="s">
        <v>349</v>
      </c>
      <c r="K102" s="20">
        <v>0.5</v>
      </c>
      <c r="L102" s="21">
        <v>0.1</v>
      </c>
      <c r="M102" s="20">
        <v>6</v>
      </c>
      <c r="N102" s="21">
        <v>6</v>
      </c>
      <c r="O102" s="20">
        <v>40</v>
      </c>
      <c r="P102" s="21">
        <v>40</v>
      </c>
      <c r="Q102" s="22">
        <v>120</v>
      </c>
      <c r="R102" s="23">
        <v>24.000000000000004</v>
      </c>
    </row>
    <row r="103" spans="1:18" ht="189" x14ac:dyDescent="0.25">
      <c r="A103" s="16">
        <v>98</v>
      </c>
      <c r="B103" s="17" t="s">
        <v>879</v>
      </c>
      <c r="C103" s="18" t="s">
        <v>880</v>
      </c>
      <c r="D103" s="28"/>
      <c r="E103" s="19" t="s">
        <v>375</v>
      </c>
      <c r="F103" s="19" t="s">
        <v>376</v>
      </c>
      <c r="G103" s="19" t="s">
        <v>881</v>
      </c>
      <c r="H103" s="19" t="s">
        <v>377</v>
      </c>
      <c r="I103" s="19" t="s">
        <v>658</v>
      </c>
      <c r="J103" s="19" t="s">
        <v>882</v>
      </c>
      <c r="K103" s="20">
        <v>1</v>
      </c>
      <c r="L103" s="21">
        <v>0.5</v>
      </c>
      <c r="M103" s="20">
        <v>6</v>
      </c>
      <c r="N103" s="21">
        <v>6</v>
      </c>
      <c r="O103" s="20">
        <v>15</v>
      </c>
      <c r="P103" s="21">
        <v>15</v>
      </c>
      <c r="Q103" s="22">
        <v>90</v>
      </c>
      <c r="R103" s="23">
        <v>45</v>
      </c>
    </row>
    <row r="104" spans="1:18" ht="252" x14ac:dyDescent="0.25">
      <c r="A104" s="16">
        <v>99</v>
      </c>
      <c r="B104" s="17" t="s">
        <v>879</v>
      </c>
      <c r="C104" s="18" t="s">
        <v>880</v>
      </c>
      <c r="D104" s="28"/>
      <c r="E104" s="19" t="s">
        <v>379</v>
      </c>
      <c r="F104" s="19" t="s">
        <v>380</v>
      </c>
      <c r="G104" s="19" t="s">
        <v>883</v>
      </c>
      <c r="H104" s="19" t="s">
        <v>381</v>
      </c>
      <c r="I104" s="19" t="s">
        <v>661</v>
      </c>
      <c r="J104" s="19" t="s">
        <v>382</v>
      </c>
      <c r="K104" s="20">
        <v>1</v>
      </c>
      <c r="L104" s="21">
        <v>0.5</v>
      </c>
      <c r="M104" s="20">
        <v>6</v>
      </c>
      <c r="N104" s="21">
        <v>6</v>
      </c>
      <c r="O104" s="20">
        <v>40</v>
      </c>
      <c r="P104" s="21">
        <v>40</v>
      </c>
      <c r="Q104" s="22">
        <v>240</v>
      </c>
      <c r="R104" s="23">
        <v>120</v>
      </c>
    </row>
    <row r="105" spans="1:18" ht="409.5" x14ac:dyDescent="0.25">
      <c r="A105" s="16">
        <v>100</v>
      </c>
      <c r="B105" s="17" t="s">
        <v>884</v>
      </c>
      <c r="C105" s="18" t="s">
        <v>885</v>
      </c>
      <c r="D105" s="28"/>
      <c r="E105" s="19" t="s">
        <v>391</v>
      </c>
      <c r="F105" s="19" t="s">
        <v>392</v>
      </c>
      <c r="G105" s="19" t="s">
        <v>886</v>
      </c>
      <c r="H105" s="19" t="s">
        <v>393</v>
      </c>
      <c r="I105" s="19" t="s">
        <v>599</v>
      </c>
      <c r="J105" s="19" t="s">
        <v>394</v>
      </c>
      <c r="K105" s="20">
        <v>1</v>
      </c>
      <c r="L105" s="21">
        <v>0.2</v>
      </c>
      <c r="M105" s="20">
        <v>6</v>
      </c>
      <c r="N105" s="21">
        <v>6</v>
      </c>
      <c r="O105" s="20">
        <v>7</v>
      </c>
      <c r="P105" s="21">
        <v>7</v>
      </c>
      <c r="Q105" s="22">
        <v>42</v>
      </c>
      <c r="R105" s="23">
        <v>8.4000000000000021</v>
      </c>
    </row>
    <row r="106" spans="1:18" ht="409.5" x14ac:dyDescent="0.25">
      <c r="A106" s="16">
        <v>101</v>
      </c>
      <c r="B106" s="17" t="s">
        <v>884</v>
      </c>
      <c r="C106" s="18" t="s">
        <v>885</v>
      </c>
      <c r="D106" s="28"/>
      <c r="E106" s="19" t="s">
        <v>887</v>
      </c>
      <c r="F106" s="19" t="s">
        <v>888</v>
      </c>
      <c r="G106" s="19" t="s">
        <v>889</v>
      </c>
      <c r="H106" s="19" t="s">
        <v>890</v>
      </c>
      <c r="I106" s="19" t="s">
        <v>595</v>
      </c>
      <c r="J106" s="19" t="s">
        <v>243</v>
      </c>
      <c r="K106" s="20">
        <v>0.5</v>
      </c>
      <c r="L106" s="21">
        <v>0.5</v>
      </c>
      <c r="M106" s="20">
        <v>6</v>
      </c>
      <c r="N106" s="21">
        <v>6</v>
      </c>
      <c r="O106" s="20">
        <v>3</v>
      </c>
      <c r="P106" s="21">
        <v>3</v>
      </c>
      <c r="Q106" s="22">
        <v>9</v>
      </c>
      <c r="R106" s="23">
        <v>9</v>
      </c>
    </row>
    <row r="107" spans="1:18" x14ac:dyDescent="0.25">
      <c r="B107" s="17"/>
      <c r="G107" s="19" t="str">
        <f>IF(F107="","",VLOOKUP(F107,[19]списки!$U$2:$V$147,2,))</f>
        <v/>
      </c>
      <c r="I107" s="19" t="str">
        <f>IF(F107="","",VLOOKUP(Q107,[19]списки!$O$2:$P$8,2))</f>
        <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7 Q9:R10 Q13:R13 Q16:R1048576">
    <cfRule type="expression" dxfId="971" priority="21">
      <formula>IF(ROW(Q1)&gt;6,Q1&gt;400)</formula>
    </cfRule>
    <cfRule type="expression" dxfId="970" priority="22">
      <formula>IF(ROW(Q1)&gt;6,Q1&gt;200)</formula>
    </cfRule>
    <cfRule type="expression" dxfId="969" priority="23">
      <formula>IF(ROW(Q1)&gt;6,Q1&gt;70)</formula>
    </cfRule>
    <cfRule type="expression" dxfId="968" priority="24">
      <formula>IF(ROW(Q1)&gt;6,Q1&gt;20)</formula>
    </cfRule>
  </conditionalFormatting>
  <conditionalFormatting sqref="Q8:R8">
    <cfRule type="expression" dxfId="967" priority="17">
      <formula>IF(ROW(Q8)&gt;6,Q8&gt;400)</formula>
    </cfRule>
    <cfRule type="expression" dxfId="966" priority="18">
      <formula>IF(ROW(Q8)&gt;6,Q8&gt;200)</formula>
    </cfRule>
    <cfRule type="expression" dxfId="965" priority="19">
      <formula>IF(ROW(Q8)&gt;6,Q8&gt;70)</formula>
    </cfRule>
    <cfRule type="expression" dxfId="964" priority="20">
      <formula>IF(ROW(Q8)&gt;6,Q8&gt;20)</formula>
    </cfRule>
  </conditionalFormatting>
  <conditionalFormatting sqref="Q11:R11">
    <cfRule type="expression" dxfId="963" priority="13">
      <formula>IF(ROW(Q11)&gt;6,Q11&gt;400)</formula>
    </cfRule>
    <cfRule type="expression" dxfId="962" priority="14">
      <formula>IF(ROW(Q11)&gt;6,Q11&gt;200)</formula>
    </cfRule>
    <cfRule type="expression" dxfId="961" priority="15">
      <formula>IF(ROW(Q11)&gt;6,Q11&gt;70)</formula>
    </cfRule>
    <cfRule type="expression" dxfId="960" priority="16">
      <formula>IF(ROW(Q11)&gt;6,Q11&gt;20)</formula>
    </cfRule>
  </conditionalFormatting>
  <conditionalFormatting sqref="Q12:R12">
    <cfRule type="expression" dxfId="959" priority="9">
      <formula>IF(ROW(Q12)&gt;6,Q12&gt;400)</formula>
    </cfRule>
    <cfRule type="expression" dxfId="958" priority="10">
      <formula>IF(ROW(Q12)&gt;6,Q12&gt;200)</formula>
    </cfRule>
    <cfRule type="expression" dxfId="957" priority="11">
      <formula>IF(ROW(Q12)&gt;6,Q12&gt;70)</formula>
    </cfRule>
    <cfRule type="expression" dxfId="956" priority="12">
      <formula>IF(ROW(Q12)&gt;6,Q12&gt;20)</formula>
    </cfRule>
  </conditionalFormatting>
  <conditionalFormatting sqref="Q14:R14">
    <cfRule type="expression" dxfId="955" priority="5">
      <formula>IF(ROW(Q14)&gt;6,Q14&gt;400)</formula>
    </cfRule>
    <cfRule type="expression" dxfId="954" priority="6">
      <formula>IF(ROW(Q14)&gt;6,Q14&gt;200)</formula>
    </cfRule>
    <cfRule type="expression" dxfId="953" priority="7">
      <formula>IF(ROW(Q14)&gt;6,Q14&gt;70)</formula>
    </cfRule>
    <cfRule type="expression" dxfId="952" priority="8">
      <formula>IF(ROW(Q14)&gt;6,Q14&gt;20)</formula>
    </cfRule>
  </conditionalFormatting>
  <conditionalFormatting sqref="Q15:R15">
    <cfRule type="expression" dxfId="951" priority="1">
      <formula>IF(ROW(Q15)&gt;6,Q15&gt;400)</formula>
    </cfRule>
    <cfRule type="expression" dxfId="950" priority="2">
      <formula>IF(ROW(Q15)&gt;6,Q15&gt;200)</formula>
    </cfRule>
    <cfRule type="expression" dxfId="949" priority="3">
      <formula>IF(ROW(Q15)&gt;6,Q15&gt;70)</formula>
    </cfRule>
    <cfRule type="expression" dxfId="948" priority="4">
      <formula>IF(ROW(Q15)&gt;6,Q15&gt;20)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3"/>
  <sheetViews>
    <sheetView view="pageBreakPreview" topLeftCell="A52" zoomScale="60" zoomScaleNormal="80" workbookViewId="0">
      <selection activeCell="E53" sqref="E53"/>
    </sheetView>
  </sheetViews>
  <sheetFormatPr defaultColWidth="9.140625" defaultRowHeight="21" x14ac:dyDescent="0.25"/>
  <cols>
    <col min="1" max="1" width="7.42578125" style="16" customWidth="1"/>
    <col min="2" max="2" width="132.5703125" style="18" customWidth="1"/>
    <col min="3" max="3" width="77.5703125" style="18" hidden="1" customWidth="1"/>
    <col min="4" max="4" width="12.7109375" style="18" hidden="1" customWidth="1"/>
    <col min="5" max="5" width="30.140625" style="19" customWidth="1"/>
    <col min="6" max="6" width="11.5703125" style="19" customWidth="1"/>
    <col min="7" max="7" width="39.85546875" style="19" customWidth="1"/>
    <col min="8" max="8" width="33.28515625" style="19" customWidth="1"/>
    <col min="9" max="9" width="32.140625" style="19" customWidth="1"/>
    <col min="10" max="10" width="47"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22</v>
      </c>
      <c r="B7" s="65" t="s">
        <v>1876</v>
      </c>
      <c r="C7" s="66" t="s">
        <v>1877</v>
      </c>
      <c r="D7"/>
      <c r="E7" s="67" t="s">
        <v>19</v>
      </c>
      <c r="F7" s="67" t="s">
        <v>20</v>
      </c>
      <c r="G7" s="67" t="s">
        <v>594</v>
      </c>
      <c r="H7" s="67" t="s">
        <v>21</v>
      </c>
      <c r="I7" s="67" t="s">
        <v>595</v>
      </c>
      <c r="J7" s="67" t="s">
        <v>1878</v>
      </c>
      <c r="K7" s="68">
        <v>1</v>
      </c>
      <c r="L7" s="69">
        <v>1</v>
      </c>
      <c r="M7" s="68">
        <v>6</v>
      </c>
      <c r="N7" s="69">
        <v>6</v>
      </c>
      <c r="O7" s="68">
        <v>3</v>
      </c>
      <c r="P7" s="69">
        <v>3</v>
      </c>
      <c r="Q7" s="70">
        <v>18</v>
      </c>
      <c r="R7" s="71">
        <v>18</v>
      </c>
    </row>
    <row r="8" spans="1:20" ht="210" customHeight="1" x14ac:dyDescent="0.25">
      <c r="A8" s="64">
        <v>23</v>
      </c>
      <c r="B8" s="65" t="s">
        <v>1876</v>
      </c>
      <c r="C8" s="66" t="s">
        <v>1877</v>
      </c>
      <c r="D8"/>
      <c r="E8" s="67" t="s">
        <v>426</v>
      </c>
      <c r="F8" s="67" t="s">
        <v>32</v>
      </c>
      <c r="G8" s="67" t="s">
        <v>647</v>
      </c>
      <c r="H8" s="67" t="s">
        <v>33</v>
      </c>
      <c r="I8" s="67" t="s">
        <v>599</v>
      </c>
      <c r="J8" s="67" t="s">
        <v>34</v>
      </c>
      <c r="K8" s="68">
        <v>3</v>
      </c>
      <c r="L8" s="69">
        <v>1</v>
      </c>
      <c r="M8" s="68">
        <v>6</v>
      </c>
      <c r="N8" s="69">
        <v>6</v>
      </c>
      <c r="O8" s="68">
        <v>3</v>
      </c>
      <c r="P8" s="69">
        <v>3</v>
      </c>
      <c r="Q8" s="70">
        <v>54</v>
      </c>
      <c r="R8" s="71">
        <v>18</v>
      </c>
    </row>
    <row r="9" spans="1:20" ht="210" customHeight="1" x14ac:dyDescent="0.25">
      <c r="A9" s="64">
        <v>24</v>
      </c>
      <c r="B9" s="65" t="s">
        <v>1876</v>
      </c>
      <c r="C9" s="66" t="s">
        <v>1877</v>
      </c>
      <c r="D9"/>
      <c r="E9" s="67" t="s">
        <v>133</v>
      </c>
      <c r="F9" s="67" t="s">
        <v>134</v>
      </c>
      <c r="G9" s="67" t="s">
        <v>652</v>
      </c>
      <c r="H9" s="67" t="s">
        <v>135</v>
      </c>
      <c r="I9" s="67" t="s">
        <v>599</v>
      </c>
      <c r="J9" s="67" t="s">
        <v>130</v>
      </c>
      <c r="K9" s="68">
        <v>0.5</v>
      </c>
      <c r="L9" s="69">
        <v>0.2</v>
      </c>
      <c r="M9" s="68">
        <v>3</v>
      </c>
      <c r="N9" s="69">
        <v>3</v>
      </c>
      <c r="O9" s="68">
        <v>15</v>
      </c>
      <c r="P9" s="69">
        <v>15</v>
      </c>
      <c r="Q9" s="70">
        <v>22.5</v>
      </c>
      <c r="R9" s="71">
        <v>9.0000000000000018</v>
      </c>
    </row>
    <row r="10" spans="1:20" ht="210" customHeight="1" x14ac:dyDescent="0.25">
      <c r="A10" s="64">
        <v>25</v>
      </c>
      <c r="B10" s="65" t="s">
        <v>1876</v>
      </c>
      <c r="C10" s="66" t="s">
        <v>1877</v>
      </c>
      <c r="D10"/>
      <c r="E10" s="67" t="s">
        <v>171</v>
      </c>
      <c r="F10" s="67" t="s">
        <v>172</v>
      </c>
      <c r="G10" s="67" t="s">
        <v>653</v>
      </c>
      <c r="H10" s="67" t="s">
        <v>173</v>
      </c>
      <c r="I10" s="67" t="s">
        <v>599</v>
      </c>
      <c r="J10" s="67" t="s">
        <v>654</v>
      </c>
      <c r="K10" s="68">
        <v>3</v>
      </c>
      <c r="L10" s="69">
        <v>0.5</v>
      </c>
      <c r="M10" s="68">
        <v>3</v>
      </c>
      <c r="N10" s="69">
        <v>3</v>
      </c>
      <c r="O10" s="68">
        <v>3</v>
      </c>
      <c r="P10" s="69">
        <v>3</v>
      </c>
      <c r="Q10" s="70">
        <v>27</v>
      </c>
      <c r="R10" s="71">
        <v>4.5</v>
      </c>
    </row>
    <row r="11" spans="1:20" ht="210" customHeight="1" x14ac:dyDescent="0.25">
      <c r="A11" s="64">
        <v>26</v>
      </c>
      <c r="B11" s="65" t="s">
        <v>1876</v>
      </c>
      <c r="C11" s="66" t="s">
        <v>1877</v>
      </c>
      <c r="D11"/>
      <c r="E11" s="67" t="s">
        <v>655</v>
      </c>
      <c r="F11" s="67" t="s">
        <v>178</v>
      </c>
      <c r="G11" s="67" t="s">
        <v>656</v>
      </c>
      <c r="H11" s="67" t="s">
        <v>179</v>
      </c>
      <c r="I11" s="67" t="s">
        <v>599</v>
      </c>
      <c r="J11" s="67" t="s">
        <v>180</v>
      </c>
      <c r="K11" s="68">
        <v>3</v>
      </c>
      <c r="L11" s="69">
        <v>1</v>
      </c>
      <c r="M11" s="68">
        <v>3</v>
      </c>
      <c r="N11" s="69">
        <v>3</v>
      </c>
      <c r="O11" s="68">
        <v>3</v>
      </c>
      <c r="P11" s="69">
        <v>3</v>
      </c>
      <c r="Q11" s="70">
        <v>27</v>
      </c>
      <c r="R11" s="71">
        <v>9</v>
      </c>
    </row>
    <row r="12" spans="1:20" ht="210" customHeight="1" x14ac:dyDescent="0.25">
      <c r="A12" s="64">
        <v>27</v>
      </c>
      <c r="B12" s="65" t="s">
        <v>1876</v>
      </c>
      <c r="C12" s="66" t="s">
        <v>1877</v>
      </c>
      <c r="D12"/>
      <c r="E12" s="67" t="s">
        <v>240</v>
      </c>
      <c r="F12" s="67" t="s">
        <v>241</v>
      </c>
      <c r="G12" s="67" t="s">
        <v>990</v>
      </c>
      <c r="H12" s="67" t="s">
        <v>242</v>
      </c>
      <c r="I12" s="67" t="s">
        <v>595</v>
      </c>
      <c r="J12" s="67" t="s">
        <v>243</v>
      </c>
      <c r="K12" s="68">
        <v>0.5</v>
      </c>
      <c r="L12" s="69">
        <v>0.5</v>
      </c>
      <c r="M12" s="68">
        <v>6</v>
      </c>
      <c r="N12" s="69">
        <v>6</v>
      </c>
      <c r="O12" s="68">
        <v>3</v>
      </c>
      <c r="P12" s="69">
        <v>3</v>
      </c>
      <c r="Q12" s="70">
        <v>9</v>
      </c>
      <c r="R12" s="71">
        <v>9</v>
      </c>
    </row>
    <row r="13" spans="1:20" ht="210" customHeight="1" x14ac:dyDescent="0.25">
      <c r="A13" s="64">
        <v>28</v>
      </c>
      <c r="B13" s="65" t="s">
        <v>1876</v>
      </c>
      <c r="C13" s="66" t="s">
        <v>1877</v>
      </c>
      <c r="D13"/>
      <c r="E13" s="67" t="s">
        <v>532</v>
      </c>
      <c r="F13" s="67" t="s">
        <v>533</v>
      </c>
      <c r="G13" s="67" t="s">
        <v>657</v>
      </c>
      <c r="H13" s="67" t="s">
        <v>534</v>
      </c>
      <c r="I13" s="67" t="s">
        <v>658</v>
      </c>
      <c r="J13" s="67" t="s">
        <v>535</v>
      </c>
      <c r="K13" s="68">
        <v>3</v>
      </c>
      <c r="L13" s="69">
        <v>0.5</v>
      </c>
      <c r="M13" s="68">
        <v>6</v>
      </c>
      <c r="N13" s="69">
        <v>6</v>
      </c>
      <c r="O13" s="68">
        <v>7</v>
      </c>
      <c r="P13" s="69">
        <v>7</v>
      </c>
      <c r="Q13" s="70">
        <v>126</v>
      </c>
      <c r="R13" s="71">
        <v>21</v>
      </c>
    </row>
    <row r="14" spans="1:20" ht="210" customHeight="1" x14ac:dyDescent="0.25">
      <c r="A14" s="64">
        <v>29</v>
      </c>
      <c r="B14" s="65" t="s">
        <v>1876</v>
      </c>
      <c r="C14" s="66" t="s">
        <v>1877</v>
      </c>
      <c r="D14"/>
      <c r="E14" s="67" t="s">
        <v>309</v>
      </c>
      <c r="F14" s="67" t="s">
        <v>310</v>
      </c>
      <c r="G14" s="67" t="s">
        <v>659</v>
      </c>
      <c r="H14" s="67" t="s">
        <v>311</v>
      </c>
      <c r="I14" s="67" t="s">
        <v>599</v>
      </c>
      <c r="J14" s="67" t="s">
        <v>312</v>
      </c>
      <c r="K14" s="68">
        <v>1</v>
      </c>
      <c r="L14" s="69">
        <v>0.5</v>
      </c>
      <c r="M14" s="68">
        <v>6</v>
      </c>
      <c r="N14" s="69">
        <v>6</v>
      </c>
      <c r="O14" s="68">
        <v>7</v>
      </c>
      <c r="P14" s="69">
        <v>7</v>
      </c>
      <c r="Q14" s="70">
        <v>42</v>
      </c>
      <c r="R14" s="71">
        <v>21</v>
      </c>
    </row>
    <row r="15" spans="1:20" ht="210" customHeight="1" x14ac:dyDescent="0.25">
      <c r="A15" s="64">
        <v>30</v>
      </c>
      <c r="B15" s="65" t="s">
        <v>1876</v>
      </c>
      <c r="C15" s="66" t="s">
        <v>1877</v>
      </c>
      <c r="D15"/>
      <c r="E15" s="67" t="s">
        <v>333</v>
      </c>
      <c r="F15" s="67" t="s">
        <v>334</v>
      </c>
      <c r="G15" s="67" t="s">
        <v>660</v>
      </c>
      <c r="H15" s="67" t="s">
        <v>335</v>
      </c>
      <c r="I15" s="67" t="s">
        <v>661</v>
      </c>
      <c r="J15" s="67" t="s">
        <v>336</v>
      </c>
      <c r="K15" s="68">
        <v>3</v>
      </c>
      <c r="L15" s="69">
        <v>0.5</v>
      </c>
      <c r="M15" s="68">
        <v>6</v>
      </c>
      <c r="N15" s="69">
        <v>6</v>
      </c>
      <c r="O15" s="68">
        <v>15</v>
      </c>
      <c r="P15" s="69">
        <v>15</v>
      </c>
      <c r="Q15" s="70">
        <v>270</v>
      </c>
      <c r="R15" s="71">
        <v>45</v>
      </c>
    </row>
    <row r="16" spans="1:20" ht="210" customHeight="1" x14ac:dyDescent="0.25">
      <c r="A16" s="64">
        <v>31</v>
      </c>
      <c r="B16" s="65" t="s">
        <v>1876</v>
      </c>
      <c r="C16" s="66" t="s">
        <v>1877</v>
      </c>
      <c r="D16"/>
      <c r="E16" s="67" t="s">
        <v>662</v>
      </c>
      <c r="F16" s="67" t="s">
        <v>663</v>
      </c>
      <c r="G16" s="67" t="s">
        <v>664</v>
      </c>
      <c r="H16" s="67" t="s">
        <v>665</v>
      </c>
      <c r="I16" s="67" t="s">
        <v>599</v>
      </c>
      <c r="J16" s="67" t="s">
        <v>666</v>
      </c>
      <c r="K16" s="68">
        <v>0.5</v>
      </c>
      <c r="L16" s="69">
        <v>0.2</v>
      </c>
      <c r="M16" s="68">
        <v>6</v>
      </c>
      <c r="N16" s="69">
        <v>6</v>
      </c>
      <c r="O16" s="68">
        <v>7</v>
      </c>
      <c r="P16" s="69">
        <v>7</v>
      </c>
      <c r="Q16" s="70">
        <v>21</v>
      </c>
      <c r="R16" s="71">
        <v>8.4000000000000021</v>
      </c>
    </row>
    <row r="17" spans="1:18" ht="210" customHeight="1" x14ac:dyDescent="0.25">
      <c r="A17" s="64">
        <v>32</v>
      </c>
      <c r="B17" s="65" t="s">
        <v>1876</v>
      </c>
      <c r="C17" s="66" t="s">
        <v>1877</v>
      </c>
      <c r="D17"/>
      <c r="E17" s="67" t="s">
        <v>346</v>
      </c>
      <c r="F17" s="67" t="s">
        <v>347</v>
      </c>
      <c r="G17" s="67" t="s">
        <v>667</v>
      </c>
      <c r="H17" s="67" t="s">
        <v>348</v>
      </c>
      <c r="I17" s="67" t="s">
        <v>658</v>
      </c>
      <c r="J17" s="67" t="s">
        <v>349</v>
      </c>
      <c r="K17" s="68">
        <v>0.5</v>
      </c>
      <c r="L17" s="69">
        <v>0.1</v>
      </c>
      <c r="M17" s="68">
        <v>6</v>
      </c>
      <c r="N17" s="69">
        <v>6</v>
      </c>
      <c r="O17" s="68">
        <v>40</v>
      </c>
      <c r="P17" s="69">
        <v>40</v>
      </c>
      <c r="Q17" s="70">
        <v>120</v>
      </c>
      <c r="R17" s="71">
        <v>24.000000000000004</v>
      </c>
    </row>
    <row r="18" spans="1:18" ht="210" customHeight="1" x14ac:dyDescent="0.25">
      <c r="A18" s="64">
        <v>33</v>
      </c>
      <c r="B18" s="65" t="s">
        <v>1876</v>
      </c>
      <c r="C18" s="66" t="s">
        <v>1877</v>
      </c>
      <c r="D18"/>
      <c r="E18" s="67" t="s">
        <v>352</v>
      </c>
      <c r="F18" s="67" t="s">
        <v>353</v>
      </c>
      <c r="G18" s="67" t="s">
        <v>668</v>
      </c>
      <c r="H18" s="67" t="s">
        <v>354</v>
      </c>
      <c r="I18" s="67" t="s">
        <v>658</v>
      </c>
      <c r="J18" s="67" t="s">
        <v>355</v>
      </c>
      <c r="K18" s="68">
        <v>1</v>
      </c>
      <c r="L18" s="69">
        <v>0.2</v>
      </c>
      <c r="M18" s="68">
        <v>6</v>
      </c>
      <c r="N18" s="69">
        <v>6</v>
      </c>
      <c r="O18" s="68">
        <v>15</v>
      </c>
      <c r="P18" s="69">
        <v>15</v>
      </c>
      <c r="Q18" s="70">
        <v>90</v>
      </c>
      <c r="R18" s="71">
        <v>18.000000000000004</v>
      </c>
    </row>
    <row r="19" spans="1:18" ht="210" customHeight="1" x14ac:dyDescent="0.25">
      <c r="A19" s="64">
        <v>34</v>
      </c>
      <c r="B19" s="65" t="s">
        <v>1876</v>
      </c>
      <c r="C19" s="66" t="s">
        <v>1877</v>
      </c>
      <c r="D19"/>
      <c r="E19" s="67" t="s">
        <v>352</v>
      </c>
      <c r="F19" s="67" t="s">
        <v>358</v>
      </c>
      <c r="G19" s="67" t="s">
        <v>669</v>
      </c>
      <c r="H19" s="67" t="s">
        <v>359</v>
      </c>
      <c r="I19" s="67" t="s">
        <v>599</v>
      </c>
      <c r="J19" s="67" t="s">
        <v>360</v>
      </c>
      <c r="K19" s="68">
        <v>0.5</v>
      </c>
      <c r="L19" s="69">
        <v>0.2</v>
      </c>
      <c r="M19" s="68">
        <v>6</v>
      </c>
      <c r="N19" s="69">
        <v>6</v>
      </c>
      <c r="O19" s="68">
        <v>15</v>
      </c>
      <c r="P19" s="69">
        <v>15</v>
      </c>
      <c r="Q19" s="70">
        <v>45</v>
      </c>
      <c r="R19" s="71">
        <v>18.000000000000004</v>
      </c>
    </row>
    <row r="20" spans="1:18" ht="210" customHeight="1" x14ac:dyDescent="0.25">
      <c r="A20" s="64">
        <v>35</v>
      </c>
      <c r="B20" s="65" t="s">
        <v>1876</v>
      </c>
      <c r="C20" s="66" t="s">
        <v>1877</v>
      </c>
      <c r="D20"/>
      <c r="E20" s="67" t="s">
        <v>352</v>
      </c>
      <c r="F20" s="67" t="s">
        <v>569</v>
      </c>
      <c r="G20" s="67" t="s">
        <v>670</v>
      </c>
      <c r="H20" s="67" t="s">
        <v>570</v>
      </c>
      <c r="I20" s="67" t="s">
        <v>658</v>
      </c>
      <c r="J20" s="67" t="s">
        <v>355</v>
      </c>
      <c r="K20" s="68">
        <v>1</v>
      </c>
      <c r="L20" s="69">
        <v>0.2</v>
      </c>
      <c r="M20" s="68">
        <v>6</v>
      </c>
      <c r="N20" s="69">
        <v>6</v>
      </c>
      <c r="O20" s="68">
        <v>15</v>
      </c>
      <c r="P20" s="69">
        <v>15</v>
      </c>
      <c r="Q20" s="70">
        <v>90</v>
      </c>
      <c r="R20" s="71">
        <v>18.000000000000004</v>
      </c>
    </row>
    <row r="21" spans="1:18" ht="210" customHeight="1" x14ac:dyDescent="0.25">
      <c r="A21" s="64">
        <v>36</v>
      </c>
      <c r="B21" s="65" t="s">
        <v>1876</v>
      </c>
      <c r="C21" s="66" t="s">
        <v>1877</v>
      </c>
      <c r="D21"/>
      <c r="E21" s="67" t="s">
        <v>363</v>
      </c>
      <c r="F21" s="67" t="s">
        <v>364</v>
      </c>
      <c r="G21" s="67" t="s">
        <v>671</v>
      </c>
      <c r="H21" s="67" t="s">
        <v>365</v>
      </c>
      <c r="I21" s="67" t="s">
        <v>599</v>
      </c>
      <c r="J21" s="67" t="s">
        <v>366</v>
      </c>
      <c r="K21" s="68">
        <v>0.5</v>
      </c>
      <c r="L21" s="69">
        <v>0.2</v>
      </c>
      <c r="M21" s="68">
        <v>6</v>
      </c>
      <c r="N21" s="69">
        <v>6</v>
      </c>
      <c r="O21" s="68">
        <v>15</v>
      </c>
      <c r="P21" s="69">
        <v>15</v>
      </c>
      <c r="Q21" s="70">
        <v>45</v>
      </c>
      <c r="R21" s="71">
        <v>18.000000000000004</v>
      </c>
    </row>
    <row r="22" spans="1:18" ht="210" customHeight="1" x14ac:dyDescent="0.25">
      <c r="A22" s="64">
        <v>37</v>
      </c>
      <c r="B22" s="65" t="s">
        <v>1876</v>
      </c>
      <c r="C22" s="66" t="s">
        <v>1877</v>
      </c>
      <c r="D22"/>
      <c r="E22" s="67" t="s">
        <v>367</v>
      </c>
      <c r="F22" s="67" t="s">
        <v>368</v>
      </c>
      <c r="G22" s="67" t="s">
        <v>672</v>
      </c>
      <c r="H22" s="67" t="s">
        <v>369</v>
      </c>
      <c r="I22" s="67" t="s">
        <v>658</v>
      </c>
      <c r="J22" s="67" t="s">
        <v>370</v>
      </c>
      <c r="K22" s="68">
        <v>1</v>
      </c>
      <c r="L22" s="69">
        <v>0.2</v>
      </c>
      <c r="M22" s="68">
        <v>6</v>
      </c>
      <c r="N22" s="69">
        <v>6</v>
      </c>
      <c r="O22" s="68">
        <v>15</v>
      </c>
      <c r="P22" s="69">
        <v>15</v>
      </c>
      <c r="Q22" s="70">
        <v>90</v>
      </c>
      <c r="R22" s="71">
        <v>18.000000000000004</v>
      </c>
    </row>
    <row r="23" spans="1:18" ht="210" customHeight="1" x14ac:dyDescent="0.25">
      <c r="A23" s="64">
        <v>38</v>
      </c>
      <c r="B23" s="65" t="s">
        <v>1876</v>
      </c>
      <c r="C23" s="66" t="s">
        <v>1877</v>
      </c>
      <c r="D23"/>
      <c r="E23" s="67" t="s">
        <v>352</v>
      </c>
      <c r="F23" s="67" t="s">
        <v>575</v>
      </c>
      <c r="G23" s="67" t="s">
        <v>673</v>
      </c>
      <c r="H23" s="67" t="s">
        <v>576</v>
      </c>
      <c r="I23" s="67" t="s">
        <v>658</v>
      </c>
      <c r="J23" s="67" t="s">
        <v>355</v>
      </c>
      <c r="K23" s="68">
        <v>1</v>
      </c>
      <c r="L23" s="69">
        <v>0.2</v>
      </c>
      <c r="M23" s="68">
        <v>6</v>
      </c>
      <c r="N23" s="69">
        <v>6</v>
      </c>
      <c r="O23" s="68">
        <v>15</v>
      </c>
      <c r="P23" s="69">
        <v>15</v>
      </c>
      <c r="Q23" s="70">
        <v>90</v>
      </c>
      <c r="R23" s="71">
        <v>18.000000000000004</v>
      </c>
    </row>
    <row r="24" spans="1:18" ht="210" customHeight="1" x14ac:dyDescent="0.25">
      <c r="A24" s="64">
        <v>39</v>
      </c>
      <c r="B24" s="65" t="s">
        <v>1876</v>
      </c>
      <c r="C24" s="66" t="s">
        <v>1877</v>
      </c>
      <c r="D24"/>
      <c r="E24" s="67" t="s">
        <v>352</v>
      </c>
      <c r="F24" s="67" t="s">
        <v>371</v>
      </c>
      <c r="G24" s="67" t="s">
        <v>674</v>
      </c>
      <c r="H24" s="67" t="s">
        <v>372</v>
      </c>
      <c r="I24" s="67" t="s">
        <v>599</v>
      </c>
      <c r="J24" s="67" t="s">
        <v>366</v>
      </c>
      <c r="K24" s="68">
        <v>0.5</v>
      </c>
      <c r="L24" s="69">
        <v>0.2</v>
      </c>
      <c r="M24" s="68">
        <v>6</v>
      </c>
      <c r="N24" s="69">
        <v>6</v>
      </c>
      <c r="O24" s="68">
        <v>15</v>
      </c>
      <c r="P24" s="69">
        <v>15</v>
      </c>
      <c r="Q24" s="70">
        <v>45</v>
      </c>
      <c r="R24" s="71">
        <v>18.000000000000004</v>
      </c>
    </row>
    <row r="25" spans="1:18" ht="210" customHeight="1" x14ac:dyDescent="0.25">
      <c r="A25" s="64">
        <v>40</v>
      </c>
      <c r="B25" s="65" t="s">
        <v>1876</v>
      </c>
      <c r="C25" s="66" t="s">
        <v>1877</v>
      </c>
      <c r="D25"/>
      <c r="E25" s="67" t="s">
        <v>582</v>
      </c>
      <c r="F25" s="67" t="s">
        <v>583</v>
      </c>
      <c r="G25" s="67" t="s">
        <v>675</v>
      </c>
      <c r="H25" s="67" t="s">
        <v>584</v>
      </c>
      <c r="I25" s="67" t="s">
        <v>595</v>
      </c>
      <c r="J25" s="67" t="s">
        <v>184</v>
      </c>
      <c r="K25" s="68">
        <v>0.2</v>
      </c>
      <c r="L25" s="69">
        <v>0.2</v>
      </c>
      <c r="M25" s="68">
        <v>6</v>
      </c>
      <c r="N25" s="69">
        <v>6</v>
      </c>
      <c r="O25" s="68">
        <v>7</v>
      </c>
      <c r="P25" s="69">
        <v>7</v>
      </c>
      <c r="Q25" s="70">
        <v>8.4000000000000021</v>
      </c>
      <c r="R25" s="71">
        <v>8.4000000000000021</v>
      </c>
    </row>
    <row r="26" spans="1:18" ht="168" x14ac:dyDescent="0.25">
      <c r="A26" s="64">
        <v>41</v>
      </c>
      <c r="B26" s="65" t="s">
        <v>1876</v>
      </c>
      <c r="C26" s="66" t="s">
        <v>1877</v>
      </c>
      <c r="D26"/>
      <c r="E26" s="67" t="s">
        <v>585</v>
      </c>
      <c r="F26" s="67" t="s">
        <v>586</v>
      </c>
      <c r="G26" s="67" t="s">
        <v>676</v>
      </c>
      <c r="H26" s="67" t="s">
        <v>587</v>
      </c>
      <c r="I26" s="67" t="s">
        <v>595</v>
      </c>
      <c r="J26" s="67" t="s">
        <v>184</v>
      </c>
      <c r="K26" s="68">
        <v>0.1</v>
      </c>
      <c r="L26" s="69">
        <v>0.1</v>
      </c>
      <c r="M26" s="68">
        <v>6</v>
      </c>
      <c r="N26" s="69">
        <v>6</v>
      </c>
      <c r="O26" s="68">
        <v>15</v>
      </c>
      <c r="P26" s="69">
        <v>15</v>
      </c>
      <c r="Q26" s="70">
        <v>9.0000000000000018</v>
      </c>
      <c r="R26" s="71">
        <v>9.0000000000000018</v>
      </c>
    </row>
    <row r="27" spans="1:18" ht="168" x14ac:dyDescent="0.25">
      <c r="A27" s="64">
        <v>42</v>
      </c>
      <c r="B27" s="65" t="s">
        <v>1876</v>
      </c>
      <c r="C27" s="66" t="s">
        <v>1877</v>
      </c>
      <c r="D27"/>
      <c r="E27" s="67" t="s">
        <v>25</v>
      </c>
      <c r="F27" s="67" t="s">
        <v>26</v>
      </c>
      <c r="G27" s="67" t="s">
        <v>598</v>
      </c>
      <c r="H27" s="67" t="s">
        <v>27</v>
      </c>
      <c r="I27" s="67" t="s">
        <v>599</v>
      </c>
      <c r="J27" s="67" t="s">
        <v>28</v>
      </c>
      <c r="K27" s="68">
        <v>0.5</v>
      </c>
      <c r="L27" s="69">
        <v>0.2</v>
      </c>
      <c r="M27" s="68">
        <v>6</v>
      </c>
      <c r="N27" s="69">
        <v>6</v>
      </c>
      <c r="O27" s="68">
        <v>15</v>
      </c>
      <c r="P27" s="69">
        <v>15</v>
      </c>
      <c r="Q27" s="70">
        <v>45</v>
      </c>
      <c r="R27" s="71">
        <v>18.000000000000004</v>
      </c>
    </row>
    <row r="28" spans="1:18" ht="168" x14ac:dyDescent="0.25">
      <c r="A28" s="64">
        <v>43</v>
      </c>
      <c r="B28" s="65" t="s">
        <v>1876</v>
      </c>
      <c r="C28" s="66" t="s">
        <v>1877</v>
      </c>
      <c r="D28"/>
      <c r="E28" s="67" t="s">
        <v>37</v>
      </c>
      <c r="F28" s="67" t="s">
        <v>38</v>
      </c>
      <c r="G28" s="67" t="s">
        <v>602</v>
      </c>
      <c r="H28" s="67" t="s">
        <v>39</v>
      </c>
      <c r="I28" s="67" t="s">
        <v>599</v>
      </c>
      <c r="J28" s="67" t="s">
        <v>28</v>
      </c>
      <c r="K28" s="68">
        <v>0.5</v>
      </c>
      <c r="L28" s="69">
        <v>0.2</v>
      </c>
      <c r="M28" s="68">
        <v>6</v>
      </c>
      <c r="N28" s="69">
        <v>6</v>
      </c>
      <c r="O28" s="68">
        <v>15</v>
      </c>
      <c r="P28" s="69">
        <v>15</v>
      </c>
      <c r="Q28" s="70">
        <v>45</v>
      </c>
      <c r="R28" s="71">
        <v>18.000000000000004</v>
      </c>
    </row>
    <row r="29" spans="1:18" ht="189" x14ac:dyDescent="0.25">
      <c r="A29" s="64">
        <v>44</v>
      </c>
      <c r="B29" s="65" t="s">
        <v>1876</v>
      </c>
      <c r="C29" s="66" t="s">
        <v>1877</v>
      </c>
      <c r="D29"/>
      <c r="E29" s="67" t="s">
        <v>611</v>
      </c>
      <c r="F29" s="67" t="s">
        <v>612</v>
      </c>
      <c r="G29" s="67" t="s">
        <v>613</v>
      </c>
      <c r="H29" s="67" t="s">
        <v>614</v>
      </c>
      <c r="I29" s="67" t="s">
        <v>599</v>
      </c>
      <c r="J29" s="67" t="s">
        <v>615</v>
      </c>
      <c r="K29" s="68">
        <v>0.5</v>
      </c>
      <c r="L29" s="69">
        <v>0.2</v>
      </c>
      <c r="M29" s="68">
        <v>6</v>
      </c>
      <c r="N29" s="69">
        <v>6</v>
      </c>
      <c r="O29" s="68">
        <v>7</v>
      </c>
      <c r="P29" s="69">
        <v>7</v>
      </c>
      <c r="Q29" s="70">
        <v>21</v>
      </c>
      <c r="R29" s="71">
        <v>8.4000000000000021</v>
      </c>
    </row>
    <row r="30" spans="1:18" ht="210" x14ac:dyDescent="0.25">
      <c r="A30" s="64">
        <v>45</v>
      </c>
      <c r="B30" s="65" t="s">
        <v>1876</v>
      </c>
      <c r="C30" s="66" t="s">
        <v>1877</v>
      </c>
      <c r="D30"/>
      <c r="E30" s="67" t="s">
        <v>54</v>
      </c>
      <c r="F30" s="67" t="s">
        <v>55</v>
      </c>
      <c r="G30" s="67" t="s">
        <v>618</v>
      </c>
      <c r="H30" s="67" t="s">
        <v>56</v>
      </c>
      <c r="I30" s="67" t="s">
        <v>599</v>
      </c>
      <c r="J30" s="67" t="s">
        <v>57</v>
      </c>
      <c r="K30" s="68">
        <v>1</v>
      </c>
      <c r="L30" s="69">
        <v>0.5</v>
      </c>
      <c r="M30" s="68">
        <v>6</v>
      </c>
      <c r="N30" s="69">
        <v>6</v>
      </c>
      <c r="O30" s="68">
        <v>7</v>
      </c>
      <c r="P30" s="69">
        <v>7</v>
      </c>
      <c r="Q30" s="70">
        <v>42</v>
      </c>
      <c r="R30" s="71">
        <v>21</v>
      </c>
    </row>
    <row r="31" spans="1:18" ht="252" x14ac:dyDescent="0.25">
      <c r="A31" s="64">
        <v>46</v>
      </c>
      <c r="B31" s="65" t="s">
        <v>1876</v>
      </c>
      <c r="C31" s="66" t="s">
        <v>1877</v>
      </c>
      <c r="D31"/>
      <c r="E31" s="67" t="s">
        <v>65</v>
      </c>
      <c r="F31" s="67" t="s">
        <v>66</v>
      </c>
      <c r="G31" s="67" t="s">
        <v>624</v>
      </c>
      <c r="H31" s="67" t="s">
        <v>67</v>
      </c>
      <c r="I31" s="67" t="s">
        <v>599</v>
      </c>
      <c r="J31" s="67" t="s">
        <v>51</v>
      </c>
      <c r="K31" s="68">
        <v>0.5</v>
      </c>
      <c r="L31" s="69">
        <v>0.2</v>
      </c>
      <c r="M31" s="68">
        <v>6</v>
      </c>
      <c r="N31" s="69">
        <v>6</v>
      </c>
      <c r="O31" s="68">
        <v>15</v>
      </c>
      <c r="P31" s="69">
        <v>15</v>
      </c>
      <c r="Q31" s="70">
        <v>45</v>
      </c>
      <c r="R31" s="71">
        <v>18.000000000000004</v>
      </c>
    </row>
    <row r="32" spans="1:18" ht="252" x14ac:dyDescent="0.25">
      <c r="A32" s="64">
        <v>47</v>
      </c>
      <c r="B32" s="65" t="s">
        <v>1876</v>
      </c>
      <c r="C32" s="66" t="s">
        <v>1877</v>
      </c>
      <c r="D32"/>
      <c r="E32" s="67" t="s">
        <v>65</v>
      </c>
      <c r="F32" s="67" t="s">
        <v>70</v>
      </c>
      <c r="G32" s="67" t="s">
        <v>627</v>
      </c>
      <c r="H32" s="67" t="s">
        <v>71</v>
      </c>
      <c r="I32" s="67" t="s">
        <v>599</v>
      </c>
      <c r="J32" s="67" t="s">
        <v>72</v>
      </c>
      <c r="K32" s="68">
        <v>0.5</v>
      </c>
      <c r="L32" s="69">
        <v>0.2</v>
      </c>
      <c r="M32" s="68">
        <v>6</v>
      </c>
      <c r="N32" s="69">
        <v>6</v>
      </c>
      <c r="O32" s="68">
        <v>15</v>
      </c>
      <c r="P32" s="69">
        <v>15</v>
      </c>
      <c r="Q32" s="70">
        <v>45</v>
      </c>
      <c r="R32" s="71">
        <v>18.000000000000004</v>
      </c>
    </row>
    <row r="33" spans="1:18" ht="168" x14ac:dyDescent="0.25">
      <c r="A33" s="64">
        <v>48</v>
      </c>
      <c r="B33" s="65" t="s">
        <v>1876</v>
      </c>
      <c r="C33" s="66" t="s">
        <v>1877</v>
      </c>
      <c r="D33"/>
      <c r="E33" s="67" t="s">
        <v>103</v>
      </c>
      <c r="F33" s="67" t="s">
        <v>104</v>
      </c>
      <c r="G33" s="67" t="s">
        <v>643</v>
      </c>
      <c r="H33" s="67" t="s">
        <v>105</v>
      </c>
      <c r="I33" s="67" t="s">
        <v>599</v>
      </c>
      <c r="J33" s="67" t="s">
        <v>106</v>
      </c>
      <c r="K33" s="68">
        <v>0.5</v>
      </c>
      <c r="L33" s="69">
        <v>0.2</v>
      </c>
      <c r="M33" s="68">
        <v>6</v>
      </c>
      <c r="N33" s="69">
        <v>6</v>
      </c>
      <c r="O33" s="68">
        <v>15</v>
      </c>
      <c r="P33" s="69">
        <v>15</v>
      </c>
      <c r="Q33" s="70">
        <v>45</v>
      </c>
      <c r="R33" s="71">
        <v>18.000000000000004</v>
      </c>
    </row>
    <row r="34" spans="1:18" ht="168" x14ac:dyDescent="0.25">
      <c r="A34" s="64">
        <v>49</v>
      </c>
      <c r="B34" s="65" t="s">
        <v>1876</v>
      </c>
      <c r="C34" s="66" t="s">
        <v>1877</v>
      </c>
      <c r="D34"/>
      <c r="E34" s="67" t="s">
        <v>109</v>
      </c>
      <c r="F34" s="67" t="s">
        <v>110</v>
      </c>
      <c r="G34" s="67" t="s">
        <v>646</v>
      </c>
      <c r="H34" s="67" t="s">
        <v>111</v>
      </c>
      <c r="I34" s="67" t="s">
        <v>599</v>
      </c>
      <c r="J34" s="67" t="s">
        <v>112</v>
      </c>
      <c r="K34" s="68">
        <v>3</v>
      </c>
      <c r="L34" s="69">
        <v>1</v>
      </c>
      <c r="M34" s="68">
        <v>6</v>
      </c>
      <c r="N34" s="69">
        <v>6</v>
      </c>
      <c r="O34" s="68">
        <v>3</v>
      </c>
      <c r="P34" s="69">
        <v>3</v>
      </c>
      <c r="Q34" s="70">
        <v>54</v>
      </c>
      <c r="R34" s="71">
        <v>18</v>
      </c>
    </row>
    <row r="35" spans="1:18" ht="273" x14ac:dyDescent="0.25">
      <c r="A35" s="64">
        <v>50</v>
      </c>
      <c r="B35" s="65" t="s">
        <v>1876</v>
      </c>
      <c r="C35" s="66" t="s">
        <v>1877</v>
      </c>
      <c r="D35"/>
      <c r="E35" s="67" t="s">
        <v>121</v>
      </c>
      <c r="F35" s="67" t="s">
        <v>122</v>
      </c>
      <c r="G35" s="67" t="s">
        <v>648</v>
      </c>
      <c r="H35" s="67" t="s">
        <v>123</v>
      </c>
      <c r="I35" s="67" t="s">
        <v>599</v>
      </c>
      <c r="J35" s="67" t="s">
        <v>124</v>
      </c>
      <c r="K35" s="68">
        <v>1</v>
      </c>
      <c r="L35" s="69">
        <v>0.5</v>
      </c>
      <c r="M35" s="68">
        <v>6</v>
      </c>
      <c r="N35" s="69">
        <v>6</v>
      </c>
      <c r="O35" s="68">
        <v>7</v>
      </c>
      <c r="P35" s="69">
        <v>7</v>
      </c>
      <c r="Q35" s="70">
        <v>42</v>
      </c>
      <c r="R35" s="71">
        <v>21</v>
      </c>
    </row>
    <row r="36" spans="1:18" ht="168" x14ac:dyDescent="0.25">
      <c r="A36" s="64">
        <v>51</v>
      </c>
      <c r="B36" s="65" t="s">
        <v>1876</v>
      </c>
      <c r="C36" s="66" t="s">
        <v>1877</v>
      </c>
      <c r="D36"/>
      <c r="E36" s="67" t="s">
        <v>165</v>
      </c>
      <c r="F36" s="67" t="s">
        <v>166</v>
      </c>
      <c r="G36" s="67" t="s">
        <v>698</v>
      </c>
      <c r="H36" s="67" t="s">
        <v>167</v>
      </c>
      <c r="I36" s="67" t="s">
        <v>599</v>
      </c>
      <c r="J36" s="67" t="s">
        <v>168</v>
      </c>
      <c r="K36" s="68">
        <v>3</v>
      </c>
      <c r="L36" s="69">
        <v>1</v>
      </c>
      <c r="M36" s="68">
        <v>3</v>
      </c>
      <c r="N36" s="69">
        <v>3</v>
      </c>
      <c r="O36" s="68">
        <v>3</v>
      </c>
      <c r="P36" s="69">
        <v>3</v>
      </c>
      <c r="Q36" s="70">
        <v>27</v>
      </c>
      <c r="R36" s="71">
        <v>9</v>
      </c>
    </row>
    <row r="37" spans="1:18" ht="168" x14ac:dyDescent="0.25">
      <c r="A37" s="64">
        <v>52</v>
      </c>
      <c r="B37" s="65" t="s">
        <v>1876</v>
      </c>
      <c r="C37" s="66" t="s">
        <v>1877</v>
      </c>
      <c r="D37"/>
      <c r="E37" s="67" t="s">
        <v>704</v>
      </c>
      <c r="F37" s="67" t="s">
        <v>705</v>
      </c>
      <c r="G37" s="67" t="s">
        <v>706</v>
      </c>
      <c r="H37" s="67" t="s">
        <v>707</v>
      </c>
      <c r="I37" s="67" t="s">
        <v>599</v>
      </c>
      <c r="J37" s="67" t="s">
        <v>180</v>
      </c>
      <c r="K37" s="68">
        <v>3</v>
      </c>
      <c r="L37" s="69">
        <v>1</v>
      </c>
      <c r="M37" s="68">
        <v>3</v>
      </c>
      <c r="N37" s="69">
        <v>3</v>
      </c>
      <c r="O37" s="68">
        <v>3</v>
      </c>
      <c r="P37" s="69">
        <v>3</v>
      </c>
      <c r="Q37" s="70">
        <v>27</v>
      </c>
      <c r="R37" s="71">
        <v>9</v>
      </c>
    </row>
    <row r="38" spans="1:18" ht="168" x14ac:dyDescent="0.25">
      <c r="A38" s="64">
        <v>53</v>
      </c>
      <c r="B38" s="65" t="s">
        <v>1876</v>
      </c>
      <c r="C38" s="66" t="s">
        <v>1877</v>
      </c>
      <c r="D38"/>
      <c r="E38" s="67" t="s">
        <v>449</v>
      </c>
      <c r="F38" s="67" t="s">
        <v>450</v>
      </c>
      <c r="G38" s="67" t="s">
        <v>710</v>
      </c>
      <c r="H38" s="67" t="s">
        <v>451</v>
      </c>
      <c r="I38" s="67" t="s">
        <v>599</v>
      </c>
      <c r="J38" s="67" t="s">
        <v>452</v>
      </c>
      <c r="K38" s="68">
        <v>0.5</v>
      </c>
      <c r="L38" s="69">
        <v>0.2</v>
      </c>
      <c r="M38" s="68">
        <v>6</v>
      </c>
      <c r="N38" s="69">
        <v>6</v>
      </c>
      <c r="O38" s="68">
        <v>7</v>
      </c>
      <c r="P38" s="69">
        <v>7</v>
      </c>
      <c r="Q38" s="70">
        <v>21</v>
      </c>
      <c r="R38" s="71">
        <v>8.4000000000000021</v>
      </c>
    </row>
    <row r="39" spans="1:18" ht="189" x14ac:dyDescent="0.25">
      <c r="A39" s="64">
        <v>54</v>
      </c>
      <c r="B39" s="65" t="s">
        <v>1876</v>
      </c>
      <c r="C39" s="66" t="s">
        <v>1877</v>
      </c>
      <c r="D39"/>
      <c r="E39" s="67" t="s">
        <v>187</v>
      </c>
      <c r="F39" s="67" t="s">
        <v>188</v>
      </c>
      <c r="G39" s="67" t="s">
        <v>720</v>
      </c>
      <c r="H39" s="67" t="s">
        <v>189</v>
      </c>
      <c r="I39" s="67" t="s">
        <v>661</v>
      </c>
      <c r="J39" s="67" t="s">
        <v>190</v>
      </c>
      <c r="K39" s="68">
        <v>3</v>
      </c>
      <c r="L39" s="69">
        <v>0.5</v>
      </c>
      <c r="M39" s="68">
        <v>6</v>
      </c>
      <c r="N39" s="69">
        <v>6</v>
      </c>
      <c r="O39" s="68">
        <v>15</v>
      </c>
      <c r="P39" s="69">
        <v>15</v>
      </c>
      <c r="Q39" s="70">
        <v>270</v>
      </c>
      <c r="R39" s="71">
        <v>45</v>
      </c>
    </row>
    <row r="40" spans="1:18" ht="189" x14ac:dyDescent="0.25">
      <c r="A40" s="64">
        <v>55</v>
      </c>
      <c r="B40" s="65" t="s">
        <v>1876</v>
      </c>
      <c r="C40" s="66" t="s">
        <v>1877</v>
      </c>
      <c r="D40"/>
      <c r="E40" s="67" t="s">
        <v>187</v>
      </c>
      <c r="F40" s="67" t="s">
        <v>468</v>
      </c>
      <c r="G40" s="67" t="s">
        <v>723</v>
      </c>
      <c r="H40" s="67" t="s">
        <v>469</v>
      </c>
      <c r="I40" s="67" t="s">
        <v>661</v>
      </c>
      <c r="J40" s="67" t="s">
        <v>190</v>
      </c>
      <c r="K40" s="68">
        <v>3</v>
      </c>
      <c r="L40" s="69">
        <v>0.5</v>
      </c>
      <c r="M40" s="68">
        <v>6</v>
      </c>
      <c r="N40" s="69">
        <v>6</v>
      </c>
      <c r="O40" s="68">
        <v>15</v>
      </c>
      <c r="P40" s="69">
        <v>15</v>
      </c>
      <c r="Q40" s="70">
        <v>270</v>
      </c>
      <c r="R40" s="71">
        <v>45</v>
      </c>
    </row>
    <row r="41" spans="1:18" ht="168" x14ac:dyDescent="0.25">
      <c r="A41" s="64">
        <v>56</v>
      </c>
      <c r="B41" s="65" t="s">
        <v>1876</v>
      </c>
      <c r="C41" s="66" t="s">
        <v>1877</v>
      </c>
      <c r="D41"/>
      <c r="E41" s="67" t="s">
        <v>726</v>
      </c>
      <c r="F41" s="67" t="s">
        <v>727</v>
      </c>
      <c r="G41" s="67" t="s">
        <v>728</v>
      </c>
      <c r="H41" s="67" t="s">
        <v>729</v>
      </c>
      <c r="I41" s="67" t="s">
        <v>658</v>
      </c>
      <c r="J41" s="67" t="s">
        <v>730</v>
      </c>
      <c r="K41" s="68">
        <v>3</v>
      </c>
      <c r="L41" s="69">
        <v>0.5</v>
      </c>
      <c r="M41" s="68">
        <v>6</v>
      </c>
      <c r="N41" s="69">
        <v>6</v>
      </c>
      <c r="O41" s="68">
        <v>7</v>
      </c>
      <c r="P41" s="69">
        <v>3</v>
      </c>
      <c r="Q41" s="70">
        <v>126</v>
      </c>
      <c r="R41" s="71">
        <v>9</v>
      </c>
    </row>
    <row r="42" spans="1:18" ht="168" x14ac:dyDescent="0.25">
      <c r="A42" s="64">
        <v>57</v>
      </c>
      <c r="B42" s="65" t="s">
        <v>1876</v>
      </c>
      <c r="C42" s="66" t="s">
        <v>1877</v>
      </c>
      <c r="D42"/>
      <c r="E42" s="67" t="s">
        <v>194</v>
      </c>
      <c r="F42" s="67" t="s">
        <v>195</v>
      </c>
      <c r="G42" s="67" t="s">
        <v>733</v>
      </c>
      <c r="H42" s="67" t="s">
        <v>196</v>
      </c>
      <c r="I42" s="67" t="s">
        <v>658</v>
      </c>
      <c r="J42" s="67" t="s">
        <v>197</v>
      </c>
      <c r="K42" s="68">
        <v>3</v>
      </c>
      <c r="L42" s="69">
        <v>0.5</v>
      </c>
      <c r="M42" s="68">
        <v>6</v>
      </c>
      <c r="N42" s="69">
        <v>6</v>
      </c>
      <c r="O42" s="68">
        <v>7</v>
      </c>
      <c r="P42" s="69">
        <v>3</v>
      </c>
      <c r="Q42" s="70">
        <v>126</v>
      </c>
      <c r="R42" s="71">
        <v>9</v>
      </c>
    </row>
    <row r="43" spans="1:18" ht="168" x14ac:dyDescent="0.25">
      <c r="A43" s="64">
        <v>58</v>
      </c>
      <c r="B43" s="65" t="s">
        <v>1876</v>
      </c>
      <c r="C43" s="66" t="s">
        <v>1877</v>
      </c>
      <c r="D43"/>
      <c r="E43" s="67" t="s">
        <v>200</v>
      </c>
      <c r="F43" s="67" t="s">
        <v>201</v>
      </c>
      <c r="G43" s="67" t="s">
        <v>754</v>
      </c>
      <c r="H43" s="67" t="s">
        <v>202</v>
      </c>
      <c r="I43" s="67" t="s">
        <v>658</v>
      </c>
      <c r="J43" s="67" t="s">
        <v>203</v>
      </c>
      <c r="K43" s="68">
        <v>3</v>
      </c>
      <c r="L43" s="69">
        <v>0.5</v>
      </c>
      <c r="M43" s="68">
        <v>6</v>
      </c>
      <c r="N43" s="69">
        <v>6</v>
      </c>
      <c r="O43" s="68">
        <v>7</v>
      </c>
      <c r="P43" s="69">
        <v>3</v>
      </c>
      <c r="Q43" s="70">
        <v>126</v>
      </c>
      <c r="R43" s="71">
        <v>9</v>
      </c>
    </row>
    <row r="44" spans="1:18" ht="168" x14ac:dyDescent="0.25">
      <c r="A44" s="64">
        <v>59</v>
      </c>
      <c r="B44" s="65" t="s">
        <v>1876</v>
      </c>
      <c r="C44" s="66" t="s">
        <v>1877</v>
      </c>
      <c r="D44"/>
      <c r="E44" s="67" t="s">
        <v>216</v>
      </c>
      <c r="F44" s="67" t="s">
        <v>217</v>
      </c>
      <c r="G44" s="67" t="s">
        <v>757</v>
      </c>
      <c r="H44" s="67" t="s">
        <v>218</v>
      </c>
      <c r="I44" s="67" t="s">
        <v>599</v>
      </c>
      <c r="J44" s="67" t="s">
        <v>219</v>
      </c>
      <c r="K44" s="68">
        <v>1</v>
      </c>
      <c r="L44" s="69">
        <v>0.5</v>
      </c>
      <c r="M44" s="68">
        <v>6</v>
      </c>
      <c r="N44" s="69">
        <v>6</v>
      </c>
      <c r="O44" s="68">
        <v>7</v>
      </c>
      <c r="P44" s="69">
        <v>7</v>
      </c>
      <c r="Q44" s="70">
        <v>42</v>
      </c>
      <c r="R44" s="71">
        <v>21</v>
      </c>
    </row>
    <row r="45" spans="1:18" ht="168" x14ac:dyDescent="0.25">
      <c r="A45" s="64">
        <v>60</v>
      </c>
      <c r="B45" s="65" t="s">
        <v>1876</v>
      </c>
      <c r="C45" s="66" t="s">
        <v>1877</v>
      </c>
      <c r="D45"/>
      <c r="E45" s="67" t="s">
        <v>267</v>
      </c>
      <c r="F45" s="67" t="s">
        <v>268</v>
      </c>
      <c r="G45" s="67" t="s">
        <v>796</v>
      </c>
      <c r="H45" s="67" t="s">
        <v>269</v>
      </c>
      <c r="I45" s="67" t="s">
        <v>599</v>
      </c>
      <c r="J45" s="67" t="s">
        <v>270</v>
      </c>
      <c r="K45" s="68">
        <v>1</v>
      </c>
      <c r="L45" s="69">
        <v>0.5</v>
      </c>
      <c r="M45" s="68">
        <v>6</v>
      </c>
      <c r="N45" s="69">
        <v>6</v>
      </c>
      <c r="O45" s="68">
        <v>7</v>
      </c>
      <c r="P45" s="69">
        <v>7</v>
      </c>
      <c r="Q45" s="70">
        <v>42</v>
      </c>
      <c r="R45" s="71">
        <v>21</v>
      </c>
    </row>
    <row r="46" spans="1:18" ht="168" x14ac:dyDescent="0.25">
      <c r="A46" s="64">
        <v>61</v>
      </c>
      <c r="B46" s="65" t="s">
        <v>1876</v>
      </c>
      <c r="C46" s="66" t="s">
        <v>1877</v>
      </c>
      <c r="D46"/>
      <c r="E46" s="67" t="s">
        <v>278</v>
      </c>
      <c r="F46" s="67" t="s">
        <v>279</v>
      </c>
      <c r="G46" s="67" t="s">
        <v>797</v>
      </c>
      <c r="H46" s="67" t="s">
        <v>280</v>
      </c>
      <c r="I46" s="67" t="s">
        <v>595</v>
      </c>
      <c r="J46" s="67" t="s">
        <v>243</v>
      </c>
      <c r="K46" s="68">
        <v>0.5</v>
      </c>
      <c r="L46" s="69">
        <v>0.52</v>
      </c>
      <c r="M46" s="68">
        <v>6</v>
      </c>
      <c r="N46" s="69">
        <v>6</v>
      </c>
      <c r="O46" s="68">
        <v>3</v>
      </c>
      <c r="P46" s="69">
        <v>3</v>
      </c>
      <c r="Q46" s="70">
        <v>9</v>
      </c>
      <c r="R46" s="71">
        <v>9.36</v>
      </c>
    </row>
    <row r="47" spans="1:18" ht="168" x14ac:dyDescent="0.25">
      <c r="A47" s="64">
        <v>62</v>
      </c>
      <c r="B47" s="65" t="s">
        <v>1876</v>
      </c>
      <c r="C47" s="66" t="s">
        <v>1877</v>
      </c>
      <c r="D47"/>
      <c r="E47" s="67" t="s">
        <v>302</v>
      </c>
      <c r="F47" s="67" t="s">
        <v>303</v>
      </c>
      <c r="G47" s="67" t="s">
        <v>803</v>
      </c>
      <c r="H47" s="67" t="s">
        <v>304</v>
      </c>
      <c r="I47" s="67" t="s">
        <v>599</v>
      </c>
      <c r="J47" s="67" t="s">
        <v>305</v>
      </c>
      <c r="K47" s="68">
        <v>0.5</v>
      </c>
      <c r="L47" s="69">
        <v>0.2</v>
      </c>
      <c r="M47" s="68">
        <v>6</v>
      </c>
      <c r="N47" s="69">
        <v>6</v>
      </c>
      <c r="O47" s="68">
        <v>7</v>
      </c>
      <c r="P47" s="69">
        <v>7</v>
      </c>
      <c r="Q47" s="70">
        <v>21</v>
      </c>
      <c r="R47" s="71">
        <v>8.4000000000000021</v>
      </c>
    </row>
    <row r="48" spans="1:18" ht="168" x14ac:dyDescent="0.25">
      <c r="A48" s="64">
        <v>63</v>
      </c>
      <c r="B48" s="65" t="s">
        <v>1876</v>
      </c>
      <c r="C48" s="66" t="s">
        <v>1877</v>
      </c>
      <c r="D48"/>
      <c r="E48" s="67" t="s">
        <v>287</v>
      </c>
      <c r="F48" s="67" t="s">
        <v>288</v>
      </c>
      <c r="G48" s="67" t="s">
        <v>806</v>
      </c>
      <c r="H48" s="67" t="s">
        <v>289</v>
      </c>
      <c r="I48" s="67" t="s">
        <v>599</v>
      </c>
      <c r="J48" s="67" t="s">
        <v>290</v>
      </c>
      <c r="K48" s="68">
        <v>0.5</v>
      </c>
      <c r="L48" s="69">
        <v>0.2</v>
      </c>
      <c r="M48" s="68">
        <v>6</v>
      </c>
      <c r="N48" s="69">
        <v>6</v>
      </c>
      <c r="O48" s="68">
        <v>7</v>
      </c>
      <c r="P48" s="69">
        <v>7</v>
      </c>
      <c r="Q48" s="70">
        <v>21</v>
      </c>
      <c r="R48" s="71">
        <v>8.4000000000000021</v>
      </c>
    </row>
    <row r="49" spans="1:18" ht="189" x14ac:dyDescent="0.25">
      <c r="A49" s="64">
        <v>64</v>
      </c>
      <c r="B49" s="65" t="s">
        <v>1876</v>
      </c>
      <c r="C49" s="66" t="s">
        <v>1877</v>
      </c>
      <c r="D49"/>
      <c r="E49" s="67" t="s">
        <v>840</v>
      </c>
      <c r="F49" s="67" t="s">
        <v>841</v>
      </c>
      <c r="G49" s="67" t="s">
        <v>842</v>
      </c>
      <c r="H49" s="67" t="s">
        <v>843</v>
      </c>
      <c r="I49" s="67" t="s">
        <v>599</v>
      </c>
      <c r="J49" s="67" t="s">
        <v>844</v>
      </c>
      <c r="K49" s="68">
        <v>0.5</v>
      </c>
      <c r="L49" s="69">
        <v>0.2</v>
      </c>
      <c r="M49" s="68">
        <v>6</v>
      </c>
      <c r="N49" s="69">
        <v>6</v>
      </c>
      <c r="O49" s="68">
        <v>7</v>
      </c>
      <c r="P49" s="69">
        <v>7</v>
      </c>
      <c r="Q49" s="70">
        <v>21</v>
      </c>
      <c r="R49" s="71">
        <v>8.4000000000000021</v>
      </c>
    </row>
    <row r="50" spans="1:18" ht="189" x14ac:dyDescent="0.25">
      <c r="A50" s="64">
        <v>65</v>
      </c>
      <c r="B50" s="65" t="s">
        <v>1876</v>
      </c>
      <c r="C50" s="66" t="s">
        <v>1877</v>
      </c>
      <c r="D50"/>
      <c r="E50" s="67" t="s">
        <v>845</v>
      </c>
      <c r="F50" s="67" t="s">
        <v>846</v>
      </c>
      <c r="G50" s="67" t="s">
        <v>847</v>
      </c>
      <c r="H50" s="67" t="s">
        <v>848</v>
      </c>
      <c r="I50" s="67" t="s">
        <v>599</v>
      </c>
      <c r="J50" s="67" t="s">
        <v>849</v>
      </c>
      <c r="K50" s="68">
        <v>0.5</v>
      </c>
      <c r="L50" s="69">
        <v>0.2</v>
      </c>
      <c r="M50" s="68">
        <v>6</v>
      </c>
      <c r="N50" s="69">
        <v>6</v>
      </c>
      <c r="O50" s="68">
        <v>7</v>
      </c>
      <c r="P50" s="69">
        <v>7</v>
      </c>
      <c r="Q50" s="70">
        <v>21</v>
      </c>
      <c r="R50" s="71">
        <v>8.4000000000000021</v>
      </c>
    </row>
    <row r="51" spans="1:18" ht="252" x14ac:dyDescent="0.25">
      <c r="A51" s="64">
        <v>66</v>
      </c>
      <c r="B51" s="65" t="s">
        <v>1876</v>
      </c>
      <c r="C51" s="66" t="s">
        <v>1877</v>
      </c>
      <c r="D51"/>
      <c r="E51" s="67" t="s">
        <v>309</v>
      </c>
      <c r="F51" s="67" t="s">
        <v>310</v>
      </c>
      <c r="G51" s="67" t="s">
        <v>659</v>
      </c>
      <c r="H51" s="67" t="s">
        <v>311</v>
      </c>
      <c r="I51" s="67" t="s">
        <v>599</v>
      </c>
      <c r="J51" s="67" t="s">
        <v>312</v>
      </c>
      <c r="K51" s="68">
        <v>1</v>
      </c>
      <c r="L51" s="69">
        <v>0.5</v>
      </c>
      <c r="M51" s="68">
        <v>6</v>
      </c>
      <c r="N51" s="69">
        <v>6</v>
      </c>
      <c r="O51" s="68">
        <v>7</v>
      </c>
      <c r="P51" s="69">
        <v>7</v>
      </c>
      <c r="Q51" s="70">
        <v>42</v>
      </c>
      <c r="R51" s="71">
        <v>21</v>
      </c>
    </row>
    <row r="52" spans="1:18" ht="168" x14ac:dyDescent="0.25">
      <c r="A52" s="64">
        <v>67</v>
      </c>
      <c r="B52" s="65" t="s">
        <v>1876</v>
      </c>
      <c r="C52" s="66" t="s">
        <v>1877</v>
      </c>
      <c r="D52"/>
      <c r="E52" s="67" t="s">
        <v>346</v>
      </c>
      <c r="F52" s="67" t="s">
        <v>347</v>
      </c>
      <c r="G52" s="67" t="s">
        <v>667</v>
      </c>
      <c r="H52" s="67" t="s">
        <v>348</v>
      </c>
      <c r="I52" s="67" t="s">
        <v>658</v>
      </c>
      <c r="J52" s="67" t="s">
        <v>349</v>
      </c>
      <c r="K52" s="68">
        <v>0.5</v>
      </c>
      <c r="L52" s="69">
        <v>0.1</v>
      </c>
      <c r="M52" s="68">
        <v>6</v>
      </c>
      <c r="N52" s="69">
        <v>6</v>
      </c>
      <c r="O52" s="68">
        <v>40</v>
      </c>
      <c r="P52" s="69">
        <v>40</v>
      </c>
      <c r="Q52" s="70">
        <v>120</v>
      </c>
      <c r="R52" s="71">
        <v>24.000000000000004</v>
      </c>
    </row>
    <row r="53" spans="1:18" ht="168" x14ac:dyDescent="0.25">
      <c r="A53" s="64">
        <v>68</v>
      </c>
      <c r="B53" s="65" t="s">
        <v>1876</v>
      </c>
      <c r="C53" s="66" t="s">
        <v>1877</v>
      </c>
      <c r="D53"/>
      <c r="E53" s="67" t="s">
        <v>391</v>
      </c>
      <c r="F53" s="67" t="s">
        <v>392</v>
      </c>
      <c r="G53" s="67" t="s">
        <v>886</v>
      </c>
      <c r="H53" s="67" t="s">
        <v>393</v>
      </c>
      <c r="I53" s="67" t="s">
        <v>599</v>
      </c>
      <c r="J53" s="67" t="s">
        <v>394</v>
      </c>
      <c r="K53" s="68">
        <v>1</v>
      </c>
      <c r="L53" s="69">
        <v>0.2</v>
      </c>
      <c r="M53" s="68">
        <v>6</v>
      </c>
      <c r="N53" s="69">
        <v>6</v>
      </c>
      <c r="O53" s="68">
        <v>7</v>
      </c>
      <c r="P53" s="69">
        <v>7</v>
      </c>
      <c r="Q53" s="70">
        <v>42</v>
      </c>
      <c r="R53" s="71">
        <v>8.4000000000000021</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54:R1048576">
    <cfRule type="expression" dxfId="543" priority="29">
      <formula>IF(ROW(Q1)&gt;6,Q1&gt;400)</formula>
    </cfRule>
    <cfRule type="expression" dxfId="542" priority="30">
      <formula>IF(ROW(Q1)&gt;6,Q1&gt;200)</formula>
    </cfRule>
    <cfRule type="expression" dxfId="541" priority="31">
      <formula>IF(ROW(Q1)&gt;6,Q1&gt;70)</formula>
    </cfRule>
    <cfRule type="expression" dxfId="540" priority="32">
      <formula>IF(ROW(Q1)&gt;6,Q1&gt;20)</formula>
    </cfRule>
  </conditionalFormatting>
  <conditionalFormatting sqref="Q7:R53">
    <cfRule type="expression" dxfId="539" priority="1">
      <formula>IF(ROW(Q7)&gt;6,Q7&gt;400)</formula>
    </cfRule>
    <cfRule type="expression" dxfId="538" priority="2">
      <formula>IF(ROW(Q7)&gt;6,Q7&gt;200)</formula>
    </cfRule>
    <cfRule type="expression" dxfId="537" priority="3">
      <formula>IF(ROW(Q7)&gt;6,Q7&gt;70)</formula>
    </cfRule>
    <cfRule type="expression" dxfId="536" priority="4">
      <formula>IF(ROW(Q7)&gt;6,Q7&gt;20)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5" fitToHeight="0" orientation="landscape" r:id="rId1"/>
  <colBreaks count="1" manualBreakCount="1">
    <brk id="18"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3"/>
  <sheetViews>
    <sheetView view="pageBreakPreview" topLeftCell="A52" zoomScale="60" zoomScaleNormal="80" workbookViewId="0">
      <selection activeCell="G53" sqref="G53"/>
    </sheetView>
  </sheetViews>
  <sheetFormatPr defaultColWidth="9.140625" defaultRowHeight="21" x14ac:dyDescent="0.25"/>
  <cols>
    <col min="1" max="1" width="7.42578125" style="16" customWidth="1"/>
    <col min="2" max="2" width="132.5703125" style="18" customWidth="1"/>
    <col min="3" max="3" width="77.5703125" style="18" hidden="1" customWidth="1"/>
    <col min="4" max="4" width="12.7109375" style="18" hidden="1" customWidth="1"/>
    <col min="5" max="5" width="30.140625" style="19" customWidth="1"/>
    <col min="6" max="6" width="11.5703125" style="19" customWidth="1"/>
    <col min="7" max="7" width="39.85546875" style="19" customWidth="1"/>
    <col min="8" max="8" width="33.28515625" style="19" customWidth="1"/>
    <col min="9" max="9" width="32.140625" style="19" customWidth="1"/>
    <col min="10" max="10" width="47"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69</v>
      </c>
      <c r="B7" s="65" t="s">
        <v>1879</v>
      </c>
      <c r="C7" s="66" t="s">
        <v>1880</v>
      </c>
      <c r="D7"/>
      <c r="E7" s="67" t="s">
        <v>19</v>
      </c>
      <c r="F7" s="67" t="s">
        <v>20</v>
      </c>
      <c r="G7" s="67" t="s">
        <v>594</v>
      </c>
      <c r="H7" s="67" t="s">
        <v>21</v>
      </c>
      <c r="I7" s="67" t="s">
        <v>595</v>
      </c>
      <c r="J7" s="67" t="s">
        <v>397</v>
      </c>
      <c r="K7" s="68">
        <v>1</v>
      </c>
      <c r="L7" s="69">
        <v>1</v>
      </c>
      <c r="M7" s="68">
        <v>6</v>
      </c>
      <c r="N7" s="69">
        <v>6</v>
      </c>
      <c r="O7" s="68">
        <v>3</v>
      </c>
      <c r="P7" s="69">
        <v>3</v>
      </c>
      <c r="Q7" s="70">
        <v>18</v>
      </c>
      <c r="R7" s="71">
        <v>18</v>
      </c>
    </row>
    <row r="8" spans="1:20" ht="210" customHeight="1" x14ac:dyDescent="0.25">
      <c r="A8" s="64">
        <v>70</v>
      </c>
      <c r="B8" s="65" t="s">
        <v>1879</v>
      </c>
      <c r="C8" s="66" t="s">
        <v>1880</v>
      </c>
      <c r="D8"/>
      <c r="E8" s="67" t="s">
        <v>426</v>
      </c>
      <c r="F8" s="67" t="s">
        <v>32</v>
      </c>
      <c r="G8" s="67" t="s">
        <v>647</v>
      </c>
      <c r="H8" s="67" t="s">
        <v>33</v>
      </c>
      <c r="I8" s="67" t="s">
        <v>599</v>
      </c>
      <c r="J8" s="67" t="s">
        <v>34</v>
      </c>
      <c r="K8" s="68">
        <v>3</v>
      </c>
      <c r="L8" s="69">
        <v>1</v>
      </c>
      <c r="M8" s="68">
        <v>6</v>
      </c>
      <c r="N8" s="69">
        <v>6</v>
      </c>
      <c r="O8" s="68">
        <v>3</v>
      </c>
      <c r="P8" s="69">
        <v>3</v>
      </c>
      <c r="Q8" s="70">
        <v>54</v>
      </c>
      <c r="R8" s="71">
        <v>18</v>
      </c>
    </row>
    <row r="9" spans="1:20" ht="210" customHeight="1" x14ac:dyDescent="0.25">
      <c r="A9" s="64">
        <v>71</v>
      </c>
      <c r="B9" s="65" t="s">
        <v>1879</v>
      </c>
      <c r="C9" s="66" t="s">
        <v>1880</v>
      </c>
      <c r="D9"/>
      <c r="E9" s="67" t="s">
        <v>133</v>
      </c>
      <c r="F9" s="67" t="s">
        <v>134</v>
      </c>
      <c r="G9" s="67" t="s">
        <v>652</v>
      </c>
      <c r="H9" s="67" t="s">
        <v>135</v>
      </c>
      <c r="I9" s="67" t="s">
        <v>599</v>
      </c>
      <c r="J9" s="67" t="s">
        <v>130</v>
      </c>
      <c r="K9" s="68">
        <v>0.5</v>
      </c>
      <c r="L9" s="69">
        <v>0.2</v>
      </c>
      <c r="M9" s="68">
        <v>3</v>
      </c>
      <c r="N9" s="69">
        <v>3</v>
      </c>
      <c r="O9" s="68">
        <v>15</v>
      </c>
      <c r="P9" s="69">
        <v>15</v>
      </c>
      <c r="Q9" s="70">
        <v>22.5</v>
      </c>
      <c r="R9" s="71">
        <v>9.0000000000000018</v>
      </c>
    </row>
    <row r="10" spans="1:20" ht="210" customHeight="1" x14ac:dyDescent="0.25">
      <c r="A10" s="64">
        <v>72</v>
      </c>
      <c r="B10" s="65" t="s">
        <v>1879</v>
      </c>
      <c r="C10" s="66" t="s">
        <v>1880</v>
      </c>
      <c r="D10"/>
      <c r="E10" s="67" t="s">
        <v>171</v>
      </c>
      <c r="F10" s="67" t="s">
        <v>172</v>
      </c>
      <c r="G10" s="67" t="s">
        <v>653</v>
      </c>
      <c r="H10" s="67" t="s">
        <v>173</v>
      </c>
      <c r="I10" s="67" t="s">
        <v>599</v>
      </c>
      <c r="J10" s="67" t="s">
        <v>654</v>
      </c>
      <c r="K10" s="68">
        <v>3</v>
      </c>
      <c r="L10" s="69">
        <v>0.5</v>
      </c>
      <c r="M10" s="68">
        <v>3</v>
      </c>
      <c r="N10" s="69">
        <v>3</v>
      </c>
      <c r="O10" s="68">
        <v>3</v>
      </c>
      <c r="P10" s="69">
        <v>3</v>
      </c>
      <c r="Q10" s="70">
        <v>27</v>
      </c>
      <c r="R10" s="71">
        <v>4.5</v>
      </c>
    </row>
    <row r="11" spans="1:20" ht="210" customHeight="1" x14ac:dyDescent="0.25">
      <c r="A11" s="64">
        <v>73</v>
      </c>
      <c r="B11" s="65" t="s">
        <v>1879</v>
      </c>
      <c r="C11" s="66" t="s">
        <v>1880</v>
      </c>
      <c r="D11"/>
      <c r="E11" s="67" t="s">
        <v>655</v>
      </c>
      <c r="F11" s="67" t="s">
        <v>178</v>
      </c>
      <c r="G11" s="67" t="s">
        <v>656</v>
      </c>
      <c r="H11" s="67" t="s">
        <v>179</v>
      </c>
      <c r="I11" s="67" t="s">
        <v>599</v>
      </c>
      <c r="J11" s="67" t="s">
        <v>180</v>
      </c>
      <c r="K11" s="68">
        <v>3</v>
      </c>
      <c r="L11" s="69">
        <v>1</v>
      </c>
      <c r="M11" s="68">
        <v>3</v>
      </c>
      <c r="N11" s="69">
        <v>3</v>
      </c>
      <c r="O11" s="68">
        <v>3</v>
      </c>
      <c r="P11" s="69">
        <v>3</v>
      </c>
      <c r="Q11" s="70">
        <v>27</v>
      </c>
      <c r="R11" s="71">
        <v>9</v>
      </c>
    </row>
    <row r="12" spans="1:20" ht="210" customHeight="1" x14ac:dyDescent="0.25">
      <c r="A12" s="64">
        <v>74</v>
      </c>
      <c r="B12" s="65" t="s">
        <v>1879</v>
      </c>
      <c r="C12" s="66" t="s">
        <v>1880</v>
      </c>
      <c r="D12"/>
      <c r="E12" s="67" t="s">
        <v>240</v>
      </c>
      <c r="F12" s="67" t="s">
        <v>241</v>
      </c>
      <c r="G12" s="67" t="s">
        <v>990</v>
      </c>
      <c r="H12" s="67" t="s">
        <v>242</v>
      </c>
      <c r="I12" s="67" t="s">
        <v>595</v>
      </c>
      <c r="J12" s="67" t="s">
        <v>243</v>
      </c>
      <c r="K12" s="68">
        <v>0.5</v>
      </c>
      <c r="L12" s="69">
        <v>0.5</v>
      </c>
      <c r="M12" s="68">
        <v>6</v>
      </c>
      <c r="N12" s="69">
        <v>6</v>
      </c>
      <c r="O12" s="68">
        <v>3</v>
      </c>
      <c r="P12" s="69">
        <v>3</v>
      </c>
      <c r="Q12" s="70">
        <v>9</v>
      </c>
      <c r="R12" s="71">
        <v>9</v>
      </c>
    </row>
    <row r="13" spans="1:20" ht="210" customHeight="1" x14ac:dyDescent="0.25">
      <c r="A13" s="64">
        <v>75</v>
      </c>
      <c r="B13" s="65" t="s">
        <v>1879</v>
      </c>
      <c r="C13" s="66" t="s">
        <v>1880</v>
      </c>
      <c r="D13"/>
      <c r="E13" s="67" t="s">
        <v>532</v>
      </c>
      <c r="F13" s="67" t="s">
        <v>533</v>
      </c>
      <c r="G13" s="67" t="s">
        <v>657</v>
      </c>
      <c r="H13" s="67" t="s">
        <v>534</v>
      </c>
      <c r="I13" s="67" t="s">
        <v>658</v>
      </c>
      <c r="J13" s="67" t="s">
        <v>535</v>
      </c>
      <c r="K13" s="68">
        <v>3</v>
      </c>
      <c r="L13" s="69">
        <v>0.5</v>
      </c>
      <c r="M13" s="68">
        <v>6</v>
      </c>
      <c r="N13" s="69">
        <v>6</v>
      </c>
      <c r="O13" s="68">
        <v>7</v>
      </c>
      <c r="P13" s="69">
        <v>7</v>
      </c>
      <c r="Q13" s="70">
        <v>126</v>
      </c>
      <c r="R13" s="71">
        <v>21</v>
      </c>
    </row>
    <row r="14" spans="1:20" ht="210" customHeight="1" x14ac:dyDescent="0.25">
      <c r="A14" s="64">
        <v>76</v>
      </c>
      <c r="B14" s="65" t="s">
        <v>1879</v>
      </c>
      <c r="C14" s="66" t="s">
        <v>1880</v>
      </c>
      <c r="D14"/>
      <c r="E14" s="67" t="s">
        <v>309</v>
      </c>
      <c r="F14" s="67" t="s">
        <v>310</v>
      </c>
      <c r="G14" s="67" t="s">
        <v>659</v>
      </c>
      <c r="H14" s="67" t="s">
        <v>311</v>
      </c>
      <c r="I14" s="67" t="s">
        <v>599</v>
      </c>
      <c r="J14" s="67" t="s">
        <v>312</v>
      </c>
      <c r="K14" s="68">
        <v>1</v>
      </c>
      <c r="L14" s="69">
        <v>0.5</v>
      </c>
      <c r="M14" s="68">
        <v>6</v>
      </c>
      <c r="N14" s="69">
        <v>6</v>
      </c>
      <c r="O14" s="68">
        <v>7</v>
      </c>
      <c r="P14" s="69">
        <v>7</v>
      </c>
      <c r="Q14" s="70">
        <v>42</v>
      </c>
      <c r="R14" s="71">
        <v>21</v>
      </c>
    </row>
    <row r="15" spans="1:20" ht="210" customHeight="1" x14ac:dyDescent="0.25">
      <c r="A15" s="64">
        <v>77</v>
      </c>
      <c r="B15" s="65" t="s">
        <v>1879</v>
      </c>
      <c r="C15" s="66" t="s">
        <v>1880</v>
      </c>
      <c r="D15"/>
      <c r="E15" s="67" t="s">
        <v>333</v>
      </c>
      <c r="F15" s="67" t="s">
        <v>334</v>
      </c>
      <c r="G15" s="67" t="s">
        <v>660</v>
      </c>
      <c r="H15" s="67" t="s">
        <v>335</v>
      </c>
      <c r="I15" s="67" t="s">
        <v>661</v>
      </c>
      <c r="J15" s="67" t="s">
        <v>336</v>
      </c>
      <c r="K15" s="68">
        <v>3</v>
      </c>
      <c r="L15" s="69">
        <v>0.5</v>
      </c>
      <c r="M15" s="68">
        <v>6</v>
      </c>
      <c r="N15" s="69">
        <v>6</v>
      </c>
      <c r="O15" s="68">
        <v>15</v>
      </c>
      <c r="P15" s="69">
        <v>15</v>
      </c>
      <c r="Q15" s="70">
        <v>270</v>
      </c>
      <c r="R15" s="71">
        <v>45</v>
      </c>
    </row>
    <row r="16" spans="1:20" ht="210" customHeight="1" x14ac:dyDescent="0.25">
      <c r="A16" s="64">
        <v>78</v>
      </c>
      <c r="B16" s="65" t="s">
        <v>1879</v>
      </c>
      <c r="C16" s="66" t="s">
        <v>1880</v>
      </c>
      <c r="D16"/>
      <c r="E16" s="67" t="s">
        <v>662</v>
      </c>
      <c r="F16" s="67" t="s">
        <v>663</v>
      </c>
      <c r="G16" s="67" t="s">
        <v>664</v>
      </c>
      <c r="H16" s="67" t="s">
        <v>665</v>
      </c>
      <c r="I16" s="67" t="s">
        <v>599</v>
      </c>
      <c r="J16" s="67" t="s">
        <v>666</v>
      </c>
      <c r="K16" s="68">
        <v>0.5</v>
      </c>
      <c r="L16" s="69">
        <v>0.2</v>
      </c>
      <c r="M16" s="68">
        <v>6</v>
      </c>
      <c r="N16" s="69">
        <v>6</v>
      </c>
      <c r="O16" s="68">
        <v>7</v>
      </c>
      <c r="P16" s="69">
        <v>7</v>
      </c>
      <c r="Q16" s="70">
        <v>21</v>
      </c>
      <c r="R16" s="71">
        <v>8.4000000000000021</v>
      </c>
    </row>
    <row r="17" spans="1:18" ht="210" customHeight="1" x14ac:dyDescent="0.25">
      <c r="A17" s="64">
        <v>79</v>
      </c>
      <c r="B17" s="65" t="s">
        <v>1879</v>
      </c>
      <c r="C17" s="66" t="s">
        <v>1880</v>
      </c>
      <c r="D17"/>
      <c r="E17" s="67" t="s">
        <v>346</v>
      </c>
      <c r="F17" s="67" t="s">
        <v>347</v>
      </c>
      <c r="G17" s="67" t="s">
        <v>667</v>
      </c>
      <c r="H17" s="67" t="s">
        <v>348</v>
      </c>
      <c r="I17" s="67" t="s">
        <v>658</v>
      </c>
      <c r="J17" s="67" t="s">
        <v>349</v>
      </c>
      <c r="K17" s="68">
        <v>0.5</v>
      </c>
      <c r="L17" s="69">
        <v>0.1</v>
      </c>
      <c r="M17" s="68">
        <v>6</v>
      </c>
      <c r="N17" s="69">
        <v>6</v>
      </c>
      <c r="O17" s="68">
        <v>40</v>
      </c>
      <c r="P17" s="69">
        <v>40</v>
      </c>
      <c r="Q17" s="70">
        <v>120</v>
      </c>
      <c r="R17" s="71">
        <v>24.000000000000004</v>
      </c>
    </row>
    <row r="18" spans="1:18" ht="210" customHeight="1" x14ac:dyDescent="0.25">
      <c r="A18" s="64">
        <v>80</v>
      </c>
      <c r="B18" s="65" t="s">
        <v>1879</v>
      </c>
      <c r="C18" s="66" t="s">
        <v>1880</v>
      </c>
      <c r="D18"/>
      <c r="E18" s="67" t="s">
        <v>352</v>
      </c>
      <c r="F18" s="67" t="s">
        <v>353</v>
      </c>
      <c r="G18" s="67" t="s">
        <v>668</v>
      </c>
      <c r="H18" s="67" t="s">
        <v>354</v>
      </c>
      <c r="I18" s="67" t="s">
        <v>658</v>
      </c>
      <c r="J18" s="67" t="s">
        <v>355</v>
      </c>
      <c r="K18" s="68">
        <v>1</v>
      </c>
      <c r="L18" s="69">
        <v>0.2</v>
      </c>
      <c r="M18" s="68">
        <v>6</v>
      </c>
      <c r="N18" s="69">
        <v>6</v>
      </c>
      <c r="O18" s="68">
        <v>15</v>
      </c>
      <c r="P18" s="69">
        <v>15</v>
      </c>
      <c r="Q18" s="70">
        <v>90</v>
      </c>
      <c r="R18" s="71">
        <v>18.000000000000004</v>
      </c>
    </row>
    <row r="19" spans="1:18" ht="210" customHeight="1" x14ac:dyDescent="0.25">
      <c r="A19" s="64">
        <v>81</v>
      </c>
      <c r="B19" s="65" t="s">
        <v>1879</v>
      </c>
      <c r="C19" s="66" t="s">
        <v>1880</v>
      </c>
      <c r="D19"/>
      <c r="E19" s="67" t="s">
        <v>352</v>
      </c>
      <c r="F19" s="67" t="s">
        <v>358</v>
      </c>
      <c r="G19" s="67" t="s">
        <v>669</v>
      </c>
      <c r="H19" s="67" t="s">
        <v>359</v>
      </c>
      <c r="I19" s="67" t="s">
        <v>599</v>
      </c>
      <c r="J19" s="67" t="s">
        <v>360</v>
      </c>
      <c r="K19" s="68">
        <v>0.5</v>
      </c>
      <c r="L19" s="69">
        <v>0.2</v>
      </c>
      <c r="M19" s="68">
        <v>6</v>
      </c>
      <c r="N19" s="69">
        <v>6</v>
      </c>
      <c r="O19" s="68">
        <v>15</v>
      </c>
      <c r="P19" s="69">
        <v>15</v>
      </c>
      <c r="Q19" s="70">
        <v>45</v>
      </c>
      <c r="R19" s="71">
        <v>18.000000000000004</v>
      </c>
    </row>
    <row r="20" spans="1:18" ht="210" customHeight="1" x14ac:dyDescent="0.25">
      <c r="A20" s="64">
        <v>82</v>
      </c>
      <c r="B20" s="65" t="s">
        <v>1879</v>
      </c>
      <c r="C20" s="66" t="s">
        <v>1880</v>
      </c>
      <c r="D20"/>
      <c r="E20" s="67" t="s">
        <v>352</v>
      </c>
      <c r="F20" s="67" t="s">
        <v>569</v>
      </c>
      <c r="G20" s="67" t="s">
        <v>670</v>
      </c>
      <c r="H20" s="67" t="s">
        <v>570</v>
      </c>
      <c r="I20" s="67" t="s">
        <v>658</v>
      </c>
      <c r="J20" s="67" t="s">
        <v>355</v>
      </c>
      <c r="K20" s="68">
        <v>1</v>
      </c>
      <c r="L20" s="69">
        <v>0.2</v>
      </c>
      <c r="M20" s="68">
        <v>6</v>
      </c>
      <c r="N20" s="69">
        <v>6</v>
      </c>
      <c r="O20" s="68">
        <v>15</v>
      </c>
      <c r="P20" s="69">
        <v>15</v>
      </c>
      <c r="Q20" s="70">
        <v>90</v>
      </c>
      <c r="R20" s="71">
        <v>18.000000000000004</v>
      </c>
    </row>
    <row r="21" spans="1:18" ht="210" customHeight="1" x14ac:dyDescent="0.25">
      <c r="A21" s="64">
        <v>83</v>
      </c>
      <c r="B21" s="65" t="s">
        <v>1879</v>
      </c>
      <c r="C21" s="66" t="s">
        <v>1880</v>
      </c>
      <c r="D21"/>
      <c r="E21" s="67" t="s">
        <v>363</v>
      </c>
      <c r="F21" s="67" t="s">
        <v>364</v>
      </c>
      <c r="G21" s="67" t="s">
        <v>671</v>
      </c>
      <c r="H21" s="67" t="s">
        <v>365</v>
      </c>
      <c r="I21" s="67" t="s">
        <v>599</v>
      </c>
      <c r="J21" s="67" t="s">
        <v>366</v>
      </c>
      <c r="K21" s="68">
        <v>0.5</v>
      </c>
      <c r="L21" s="69">
        <v>0.2</v>
      </c>
      <c r="M21" s="68">
        <v>6</v>
      </c>
      <c r="N21" s="69">
        <v>6</v>
      </c>
      <c r="O21" s="68">
        <v>15</v>
      </c>
      <c r="P21" s="69">
        <v>15</v>
      </c>
      <c r="Q21" s="70">
        <v>45</v>
      </c>
      <c r="R21" s="71">
        <v>18.000000000000004</v>
      </c>
    </row>
    <row r="22" spans="1:18" ht="210" customHeight="1" x14ac:dyDescent="0.25">
      <c r="A22" s="64">
        <v>84</v>
      </c>
      <c r="B22" s="65" t="s">
        <v>1879</v>
      </c>
      <c r="C22" s="66" t="s">
        <v>1880</v>
      </c>
      <c r="D22"/>
      <c r="E22" s="67" t="s">
        <v>367</v>
      </c>
      <c r="F22" s="67" t="s">
        <v>368</v>
      </c>
      <c r="G22" s="67" t="s">
        <v>672</v>
      </c>
      <c r="H22" s="67" t="s">
        <v>369</v>
      </c>
      <c r="I22" s="67" t="s">
        <v>658</v>
      </c>
      <c r="J22" s="67" t="s">
        <v>370</v>
      </c>
      <c r="K22" s="68">
        <v>1</v>
      </c>
      <c r="L22" s="69">
        <v>0.2</v>
      </c>
      <c r="M22" s="68">
        <v>6</v>
      </c>
      <c r="N22" s="69">
        <v>6</v>
      </c>
      <c r="O22" s="68">
        <v>15</v>
      </c>
      <c r="P22" s="69">
        <v>15</v>
      </c>
      <c r="Q22" s="70">
        <v>90</v>
      </c>
      <c r="R22" s="71">
        <v>18.000000000000004</v>
      </c>
    </row>
    <row r="23" spans="1:18" ht="210" customHeight="1" x14ac:dyDescent="0.25">
      <c r="A23" s="64">
        <v>85</v>
      </c>
      <c r="B23" s="65" t="s">
        <v>1879</v>
      </c>
      <c r="C23" s="66" t="s">
        <v>1880</v>
      </c>
      <c r="D23"/>
      <c r="E23" s="67" t="s">
        <v>352</v>
      </c>
      <c r="F23" s="67" t="s">
        <v>575</v>
      </c>
      <c r="G23" s="67" t="s">
        <v>673</v>
      </c>
      <c r="H23" s="67" t="s">
        <v>576</v>
      </c>
      <c r="I23" s="67" t="s">
        <v>658</v>
      </c>
      <c r="J23" s="67" t="s">
        <v>355</v>
      </c>
      <c r="K23" s="68">
        <v>1</v>
      </c>
      <c r="L23" s="69">
        <v>0.2</v>
      </c>
      <c r="M23" s="68">
        <v>6</v>
      </c>
      <c r="N23" s="69">
        <v>6</v>
      </c>
      <c r="O23" s="68">
        <v>15</v>
      </c>
      <c r="P23" s="69">
        <v>15</v>
      </c>
      <c r="Q23" s="70">
        <v>90</v>
      </c>
      <c r="R23" s="71">
        <v>18.000000000000004</v>
      </c>
    </row>
    <row r="24" spans="1:18" ht="210" customHeight="1" x14ac:dyDescent="0.25">
      <c r="A24" s="64">
        <v>86</v>
      </c>
      <c r="B24" s="65" t="s">
        <v>1879</v>
      </c>
      <c r="C24" s="66" t="s">
        <v>1880</v>
      </c>
      <c r="D24"/>
      <c r="E24" s="67" t="s">
        <v>352</v>
      </c>
      <c r="F24" s="67" t="s">
        <v>371</v>
      </c>
      <c r="G24" s="67" t="s">
        <v>674</v>
      </c>
      <c r="H24" s="67" t="s">
        <v>372</v>
      </c>
      <c r="I24" s="67" t="s">
        <v>599</v>
      </c>
      <c r="J24" s="67" t="s">
        <v>366</v>
      </c>
      <c r="K24" s="68">
        <v>0.5</v>
      </c>
      <c r="L24" s="69">
        <v>0.2</v>
      </c>
      <c r="M24" s="68">
        <v>6</v>
      </c>
      <c r="N24" s="69">
        <v>6</v>
      </c>
      <c r="O24" s="68">
        <v>15</v>
      </c>
      <c r="P24" s="69">
        <v>15</v>
      </c>
      <c r="Q24" s="70">
        <v>45</v>
      </c>
      <c r="R24" s="71">
        <v>18.000000000000004</v>
      </c>
    </row>
    <row r="25" spans="1:18" ht="210" customHeight="1" x14ac:dyDescent="0.25">
      <c r="A25" s="64">
        <v>87</v>
      </c>
      <c r="B25" s="65" t="s">
        <v>1879</v>
      </c>
      <c r="C25" s="66" t="s">
        <v>1880</v>
      </c>
      <c r="D25"/>
      <c r="E25" s="67" t="s">
        <v>582</v>
      </c>
      <c r="F25" s="67" t="s">
        <v>583</v>
      </c>
      <c r="G25" s="67" t="s">
        <v>675</v>
      </c>
      <c r="H25" s="67" t="s">
        <v>584</v>
      </c>
      <c r="I25" s="67" t="s">
        <v>595</v>
      </c>
      <c r="J25" s="67" t="s">
        <v>184</v>
      </c>
      <c r="K25" s="68">
        <v>0.2</v>
      </c>
      <c r="L25" s="69">
        <v>0.2</v>
      </c>
      <c r="M25" s="68">
        <v>6</v>
      </c>
      <c r="N25" s="69">
        <v>6</v>
      </c>
      <c r="O25" s="68">
        <v>7</v>
      </c>
      <c r="P25" s="69">
        <v>7</v>
      </c>
      <c r="Q25" s="70">
        <v>8.4000000000000021</v>
      </c>
      <c r="R25" s="71">
        <v>8.4000000000000021</v>
      </c>
    </row>
    <row r="26" spans="1:18" ht="210" x14ac:dyDescent="0.25">
      <c r="A26" s="64">
        <v>88</v>
      </c>
      <c r="B26" s="65" t="s">
        <v>1879</v>
      </c>
      <c r="C26" s="66" t="s">
        <v>1880</v>
      </c>
      <c r="D26"/>
      <c r="E26" s="67" t="s">
        <v>585</v>
      </c>
      <c r="F26" s="67" t="s">
        <v>586</v>
      </c>
      <c r="G26" s="67" t="s">
        <v>676</v>
      </c>
      <c r="H26" s="67" t="s">
        <v>587</v>
      </c>
      <c r="I26" s="67" t="s">
        <v>595</v>
      </c>
      <c r="J26" s="67" t="s">
        <v>184</v>
      </c>
      <c r="K26" s="68">
        <v>0.1</v>
      </c>
      <c r="L26" s="69">
        <v>0.1</v>
      </c>
      <c r="M26" s="68">
        <v>6</v>
      </c>
      <c r="N26" s="69">
        <v>6</v>
      </c>
      <c r="O26" s="68">
        <v>15</v>
      </c>
      <c r="P26" s="69">
        <v>15</v>
      </c>
      <c r="Q26" s="70">
        <v>9.0000000000000018</v>
      </c>
      <c r="R26" s="71">
        <v>9.0000000000000018</v>
      </c>
    </row>
    <row r="27" spans="1:18" ht="210" x14ac:dyDescent="0.25">
      <c r="A27" s="64">
        <v>89</v>
      </c>
      <c r="B27" s="65" t="s">
        <v>1879</v>
      </c>
      <c r="C27" s="66" t="s">
        <v>1880</v>
      </c>
      <c r="D27"/>
      <c r="E27" s="67" t="s">
        <v>25</v>
      </c>
      <c r="F27" s="67" t="s">
        <v>26</v>
      </c>
      <c r="G27" s="67" t="s">
        <v>598</v>
      </c>
      <c r="H27" s="67" t="s">
        <v>27</v>
      </c>
      <c r="I27" s="67" t="s">
        <v>599</v>
      </c>
      <c r="J27" s="67" t="s">
        <v>28</v>
      </c>
      <c r="K27" s="68">
        <v>0.5</v>
      </c>
      <c r="L27" s="69">
        <v>0.2</v>
      </c>
      <c r="M27" s="68">
        <v>6</v>
      </c>
      <c r="N27" s="69">
        <v>6</v>
      </c>
      <c r="O27" s="68">
        <v>15</v>
      </c>
      <c r="P27" s="69">
        <v>15</v>
      </c>
      <c r="Q27" s="70">
        <v>45</v>
      </c>
      <c r="R27" s="71">
        <v>18.000000000000004</v>
      </c>
    </row>
    <row r="28" spans="1:18" ht="210" x14ac:dyDescent="0.25">
      <c r="A28" s="64">
        <v>90</v>
      </c>
      <c r="B28" s="65" t="s">
        <v>1879</v>
      </c>
      <c r="C28" s="66" t="s">
        <v>1880</v>
      </c>
      <c r="D28"/>
      <c r="E28" s="67" t="s">
        <v>37</v>
      </c>
      <c r="F28" s="67" t="s">
        <v>38</v>
      </c>
      <c r="G28" s="67" t="s">
        <v>602</v>
      </c>
      <c r="H28" s="67" t="s">
        <v>39</v>
      </c>
      <c r="I28" s="67" t="s">
        <v>599</v>
      </c>
      <c r="J28" s="67" t="s">
        <v>28</v>
      </c>
      <c r="K28" s="68">
        <v>0.5</v>
      </c>
      <c r="L28" s="69">
        <v>0.2</v>
      </c>
      <c r="M28" s="68">
        <v>6</v>
      </c>
      <c r="N28" s="69">
        <v>6</v>
      </c>
      <c r="O28" s="68">
        <v>15</v>
      </c>
      <c r="P28" s="69">
        <v>15</v>
      </c>
      <c r="Q28" s="70">
        <v>45</v>
      </c>
      <c r="R28" s="71">
        <v>18.000000000000004</v>
      </c>
    </row>
    <row r="29" spans="1:18" ht="210" x14ac:dyDescent="0.25">
      <c r="A29" s="64">
        <v>91</v>
      </c>
      <c r="B29" s="65" t="s">
        <v>1879</v>
      </c>
      <c r="C29" s="66" t="s">
        <v>1880</v>
      </c>
      <c r="D29"/>
      <c r="E29" s="67" t="s">
        <v>611</v>
      </c>
      <c r="F29" s="67" t="s">
        <v>612</v>
      </c>
      <c r="G29" s="67" t="s">
        <v>613</v>
      </c>
      <c r="H29" s="67" t="s">
        <v>614</v>
      </c>
      <c r="I29" s="67" t="s">
        <v>599</v>
      </c>
      <c r="J29" s="67" t="s">
        <v>615</v>
      </c>
      <c r="K29" s="68">
        <v>0.5</v>
      </c>
      <c r="L29" s="69">
        <v>0.2</v>
      </c>
      <c r="M29" s="68">
        <v>6</v>
      </c>
      <c r="N29" s="69">
        <v>6</v>
      </c>
      <c r="O29" s="68">
        <v>7</v>
      </c>
      <c r="P29" s="69">
        <v>7</v>
      </c>
      <c r="Q29" s="70">
        <v>21</v>
      </c>
      <c r="R29" s="71">
        <v>8.4000000000000021</v>
      </c>
    </row>
    <row r="30" spans="1:18" ht="210" x14ac:dyDescent="0.25">
      <c r="A30" s="64">
        <v>92</v>
      </c>
      <c r="B30" s="65" t="s">
        <v>1879</v>
      </c>
      <c r="C30" s="66" t="s">
        <v>1880</v>
      </c>
      <c r="D30"/>
      <c r="E30" s="67" t="s">
        <v>54</v>
      </c>
      <c r="F30" s="67" t="s">
        <v>55</v>
      </c>
      <c r="G30" s="67" t="s">
        <v>618</v>
      </c>
      <c r="H30" s="67" t="s">
        <v>56</v>
      </c>
      <c r="I30" s="67" t="s">
        <v>599</v>
      </c>
      <c r="J30" s="67" t="s">
        <v>57</v>
      </c>
      <c r="K30" s="68">
        <v>1</v>
      </c>
      <c r="L30" s="69">
        <v>0.5</v>
      </c>
      <c r="M30" s="68">
        <v>6</v>
      </c>
      <c r="N30" s="69">
        <v>6</v>
      </c>
      <c r="O30" s="68">
        <v>7</v>
      </c>
      <c r="P30" s="69">
        <v>7</v>
      </c>
      <c r="Q30" s="70">
        <v>42</v>
      </c>
      <c r="R30" s="71">
        <v>21</v>
      </c>
    </row>
    <row r="31" spans="1:18" ht="252" x14ac:dyDescent="0.25">
      <c r="A31" s="64">
        <v>93</v>
      </c>
      <c r="B31" s="65" t="s">
        <v>1879</v>
      </c>
      <c r="C31" s="66" t="s">
        <v>1880</v>
      </c>
      <c r="D31"/>
      <c r="E31" s="67" t="s">
        <v>65</v>
      </c>
      <c r="F31" s="67" t="s">
        <v>66</v>
      </c>
      <c r="G31" s="67" t="s">
        <v>624</v>
      </c>
      <c r="H31" s="67" t="s">
        <v>67</v>
      </c>
      <c r="I31" s="67" t="s">
        <v>599</v>
      </c>
      <c r="J31" s="67" t="s">
        <v>51</v>
      </c>
      <c r="K31" s="68">
        <v>0.5</v>
      </c>
      <c r="L31" s="69">
        <v>0.2</v>
      </c>
      <c r="M31" s="68">
        <v>6</v>
      </c>
      <c r="N31" s="69">
        <v>6</v>
      </c>
      <c r="O31" s="68">
        <v>15</v>
      </c>
      <c r="P31" s="69">
        <v>15</v>
      </c>
      <c r="Q31" s="70">
        <v>45</v>
      </c>
      <c r="R31" s="71">
        <v>18.000000000000004</v>
      </c>
    </row>
    <row r="32" spans="1:18" ht="252" x14ac:dyDescent="0.25">
      <c r="A32" s="64">
        <v>94</v>
      </c>
      <c r="B32" s="65" t="s">
        <v>1879</v>
      </c>
      <c r="C32" s="66" t="s">
        <v>1880</v>
      </c>
      <c r="D32"/>
      <c r="E32" s="67" t="s">
        <v>65</v>
      </c>
      <c r="F32" s="67" t="s">
        <v>70</v>
      </c>
      <c r="G32" s="67" t="s">
        <v>627</v>
      </c>
      <c r="H32" s="67" t="s">
        <v>71</v>
      </c>
      <c r="I32" s="67" t="s">
        <v>599</v>
      </c>
      <c r="J32" s="67" t="s">
        <v>72</v>
      </c>
      <c r="K32" s="68">
        <v>0.5</v>
      </c>
      <c r="L32" s="69">
        <v>0.2</v>
      </c>
      <c r="M32" s="68">
        <v>6</v>
      </c>
      <c r="N32" s="69">
        <v>6</v>
      </c>
      <c r="O32" s="68">
        <v>15</v>
      </c>
      <c r="P32" s="69">
        <v>15</v>
      </c>
      <c r="Q32" s="70">
        <v>45</v>
      </c>
      <c r="R32" s="71">
        <v>18.000000000000004</v>
      </c>
    </row>
    <row r="33" spans="1:18" ht="210" x14ac:dyDescent="0.25">
      <c r="A33" s="64">
        <v>95</v>
      </c>
      <c r="B33" s="65" t="s">
        <v>1879</v>
      </c>
      <c r="C33" s="66" t="s">
        <v>1880</v>
      </c>
      <c r="D33"/>
      <c r="E33" s="67" t="s">
        <v>103</v>
      </c>
      <c r="F33" s="67" t="s">
        <v>104</v>
      </c>
      <c r="G33" s="67" t="s">
        <v>643</v>
      </c>
      <c r="H33" s="67" t="s">
        <v>105</v>
      </c>
      <c r="I33" s="67" t="s">
        <v>599</v>
      </c>
      <c r="J33" s="67" t="s">
        <v>106</v>
      </c>
      <c r="K33" s="68">
        <v>0.5</v>
      </c>
      <c r="L33" s="69">
        <v>0.2</v>
      </c>
      <c r="M33" s="68">
        <v>6</v>
      </c>
      <c r="N33" s="69">
        <v>6</v>
      </c>
      <c r="O33" s="68">
        <v>15</v>
      </c>
      <c r="P33" s="69">
        <v>15</v>
      </c>
      <c r="Q33" s="70">
        <v>45</v>
      </c>
      <c r="R33" s="71">
        <v>18.000000000000004</v>
      </c>
    </row>
    <row r="34" spans="1:18" ht="210" x14ac:dyDescent="0.25">
      <c r="A34" s="64">
        <v>96</v>
      </c>
      <c r="B34" s="65" t="s">
        <v>1879</v>
      </c>
      <c r="C34" s="66" t="s">
        <v>1880</v>
      </c>
      <c r="D34"/>
      <c r="E34" s="67" t="s">
        <v>109</v>
      </c>
      <c r="F34" s="67" t="s">
        <v>110</v>
      </c>
      <c r="G34" s="67" t="s">
        <v>646</v>
      </c>
      <c r="H34" s="67" t="s">
        <v>111</v>
      </c>
      <c r="I34" s="67" t="s">
        <v>599</v>
      </c>
      <c r="J34" s="67" t="s">
        <v>112</v>
      </c>
      <c r="K34" s="68">
        <v>3</v>
      </c>
      <c r="L34" s="69">
        <v>1</v>
      </c>
      <c r="M34" s="68">
        <v>6</v>
      </c>
      <c r="N34" s="69">
        <v>6</v>
      </c>
      <c r="O34" s="68">
        <v>3</v>
      </c>
      <c r="P34" s="69">
        <v>3</v>
      </c>
      <c r="Q34" s="70">
        <v>54</v>
      </c>
      <c r="R34" s="71">
        <v>18</v>
      </c>
    </row>
    <row r="35" spans="1:18" ht="273" x14ac:dyDescent="0.25">
      <c r="A35" s="64">
        <v>97</v>
      </c>
      <c r="B35" s="65" t="s">
        <v>1879</v>
      </c>
      <c r="C35" s="66" t="s">
        <v>1880</v>
      </c>
      <c r="D35"/>
      <c r="E35" s="67" t="s">
        <v>121</v>
      </c>
      <c r="F35" s="67" t="s">
        <v>122</v>
      </c>
      <c r="G35" s="67" t="s">
        <v>648</v>
      </c>
      <c r="H35" s="67" t="s">
        <v>123</v>
      </c>
      <c r="I35" s="67" t="s">
        <v>599</v>
      </c>
      <c r="J35" s="67" t="s">
        <v>124</v>
      </c>
      <c r="K35" s="68">
        <v>1</v>
      </c>
      <c r="L35" s="69">
        <v>0.5</v>
      </c>
      <c r="M35" s="68">
        <v>6</v>
      </c>
      <c r="N35" s="69">
        <v>6</v>
      </c>
      <c r="O35" s="68">
        <v>7</v>
      </c>
      <c r="P35" s="69">
        <v>7</v>
      </c>
      <c r="Q35" s="70">
        <v>42</v>
      </c>
      <c r="R35" s="71">
        <v>21</v>
      </c>
    </row>
    <row r="36" spans="1:18" ht="210" x14ac:dyDescent="0.25">
      <c r="A36" s="64">
        <v>98</v>
      </c>
      <c r="B36" s="65" t="s">
        <v>1879</v>
      </c>
      <c r="C36" s="66" t="s">
        <v>1880</v>
      </c>
      <c r="D36"/>
      <c r="E36" s="67" t="s">
        <v>165</v>
      </c>
      <c r="F36" s="67" t="s">
        <v>166</v>
      </c>
      <c r="G36" s="67" t="s">
        <v>698</v>
      </c>
      <c r="H36" s="67" t="s">
        <v>167</v>
      </c>
      <c r="I36" s="67" t="s">
        <v>599</v>
      </c>
      <c r="J36" s="67" t="s">
        <v>168</v>
      </c>
      <c r="K36" s="68">
        <v>3</v>
      </c>
      <c r="L36" s="69">
        <v>1</v>
      </c>
      <c r="M36" s="68">
        <v>3</v>
      </c>
      <c r="N36" s="69">
        <v>3</v>
      </c>
      <c r="O36" s="68">
        <v>3</v>
      </c>
      <c r="P36" s="69">
        <v>3</v>
      </c>
      <c r="Q36" s="70">
        <v>27</v>
      </c>
      <c r="R36" s="71">
        <v>9</v>
      </c>
    </row>
    <row r="37" spans="1:18" ht="210" x14ac:dyDescent="0.25">
      <c r="A37" s="64">
        <v>99</v>
      </c>
      <c r="B37" s="65" t="s">
        <v>1879</v>
      </c>
      <c r="C37" s="66" t="s">
        <v>1880</v>
      </c>
      <c r="D37"/>
      <c r="E37" s="67" t="s">
        <v>704</v>
      </c>
      <c r="F37" s="67" t="s">
        <v>705</v>
      </c>
      <c r="G37" s="67" t="s">
        <v>706</v>
      </c>
      <c r="H37" s="67" t="s">
        <v>707</v>
      </c>
      <c r="I37" s="67" t="s">
        <v>599</v>
      </c>
      <c r="J37" s="67" t="s">
        <v>180</v>
      </c>
      <c r="K37" s="68">
        <v>3</v>
      </c>
      <c r="L37" s="69">
        <v>1</v>
      </c>
      <c r="M37" s="68">
        <v>3</v>
      </c>
      <c r="N37" s="69">
        <v>3</v>
      </c>
      <c r="O37" s="68">
        <v>3</v>
      </c>
      <c r="P37" s="69">
        <v>3</v>
      </c>
      <c r="Q37" s="70">
        <v>27</v>
      </c>
      <c r="R37" s="71">
        <v>9</v>
      </c>
    </row>
    <row r="38" spans="1:18" ht="210" x14ac:dyDescent="0.25">
      <c r="A38" s="64">
        <v>100</v>
      </c>
      <c r="B38" s="65" t="s">
        <v>1879</v>
      </c>
      <c r="C38" s="66" t="s">
        <v>1880</v>
      </c>
      <c r="D38"/>
      <c r="E38" s="67" t="s">
        <v>449</v>
      </c>
      <c r="F38" s="67" t="s">
        <v>450</v>
      </c>
      <c r="G38" s="67" t="s">
        <v>710</v>
      </c>
      <c r="H38" s="67" t="s">
        <v>451</v>
      </c>
      <c r="I38" s="67" t="s">
        <v>599</v>
      </c>
      <c r="J38" s="67" t="s">
        <v>452</v>
      </c>
      <c r="K38" s="68">
        <v>0.5</v>
      </c>
      <c r="L38" s="69">
        <v>0.2</v>
      </c>
      <c r="M38" s="68">
        <v>6</v>
      </c>
      <c r="N38" s="69">
        <v>6</v>
      </c>
      <c r="O38" s="68">
        <v>7</v>
      </c>
      <c r="P38" s="69">
        <v>7</v>
      </c>
      <c r="Q38" s="70">
        <v>21</v>
      </c>
      <c r="R38" s="71">
        <v>8.4000000000000021</v>
      </c>
    </row>
    <row r="39" spans="1:18" ht="210" x14ac:dyDescent="0.25">
      <c r="A39" s="64">
        <v>101</v>
      </c>
      <c r="B39" s="65" t="s">
        <v>1879</v>
      </c>
      <c r="C39" s="66" t="s">
        <v>1880</v>
      </c>
      <c r="D39"/>
      <c r="E39" s="67" t="s">
        <v>187</v>
      </c>
      <c r="F39" s="67" t="s">
        <v>188</v>
      </c>
      <c r="G39" s="67" t="s">
        <v>720</v>
      </c>
      <c r="H39" s="67" t="s">
        <v>189</v>
      </c>
      <c r="I39" s="67" t="s">
        <v>661</v>
      </c>
      <c r="J39" s="67" t="s">
        <v>190</v>
      </c>
      <c r="K39" s="68">
        <v>3</v>
      </c>
      <c r="L39" s="69">
        <v>0.5</v>
      </c>
      <c r="M39" s="68">
        <v>6</v>
      </c>
      <c r="N39" s="69">
        <v>6</v>
      </c>
      <c r="O39" s="68">
        <v>15</v>
      </c>
      <c r="P39" s="69">
        <v>15</v>
      </c>
      <c r="Q39" s="70">
        <v>270</v>
      </c>
      <c r="R39" s="71">
        <v>45</v>
      </c>
    </row>
    <row r="40" spans="1:18" ht="210" x14ac:dyDescent="0.25">
      <c r="A40" s="64">
        <v>102</v>
      </c>
      <c r="B40" s="65" t="s">
        <v>1879</v>
      </c>
      <c r="C40" s="66" t="s">
        <v>1880</v>
      </c>
      <c r="D40"/>
      <c r="E40" s="67" t="s">
        <v>187</v>
      </c>
      <c r="F40" s="67" t="s">
        <v>468</v>
      </c>
      <c r="G40" s="67" t="s">
        <v>723</v>
      </c>
      <c r="H40" s="67" t="s">
        <v>469</v>
      </c>
      <c r="I40" s="67" t="s">
        <v>661</v>
      </c>
      <c r="J40" s="67" t="s">
        <v>190</v>
      </c>
      <c r="K40" s="68">
        <v>3</v>
      </c>
      <c r="L40" s="69">
        <v>0.5</v>
      </c>
      <c r="M40" s="68">
        <v>6</v>
      </c>
      <c r="N40" s="69">
        <v>6</v>
      </c>
      <c r="O40" s="68">
        <v>15</v>
      </c>
      <c r="P40" s="69">
        <v>15</v>
      </c>
      <c r="Q40" s="70">
        <v>270</v>
      </c>
      <c r="R40" s="71">
        <v>45</v>
      </c>
    </row>
    <row r="41" spans="1:18" ht="210" x14ac:dyDescent="0.25">
      <c r="A41" s="64">
        <v>103</v>
      </c>
      <c r="B41" s="65" t="s">
        <v>1879</v>
      </c>
      <c r="C41" s="66" t="s">
        <v>1880</v>
      </c>
      <c r="D41"/>
      <c r="E41" s="67" t="s">
        <v>726</v>
      </c>
      <c r="F41" s="67" t="s">
        <v>727</v>
      </c>
      <c r="G41" s="67" t="s">
        <v>728</v>
      </c>
      <c r="H41" s="67" t="s">
        <v>729</v>
      </c>
      <c r="I41" s="67" t="s">
        <v>658</v>
      </c>
      <c r="J41" s="67" t="s">
        <v>730</v>
      </c>
      <c r="K41" s="68">
        <v>3</v>
      </c>
      <c r="L41" s="69">
        <v>0.5</v>
      </c>
      <c r="M41" s="68">
        <v>6</v>
      </c>
      <c r="N41" s="69">
        <v>6</v>
      </c>
      <c r="O41" s="68">
        <v>7</v>
      </c>
      <c r="P41" s="69">
        <v>3</v>
      </c>
      <c r="Q41" s="70">
        <v>126</v>
      </c>
      <c r="R41" s="71">
        <v>9</v>
      </c>
    </row>
    <row r="42" spans="1:18" ht="210" x14ac:dyDescent="0.25">
      <c r="A42" s="64">
        <v>104</v>
      </c>
      <c r="B42" s="65" t="s">
        <v>1879</v>
      </c>
      <c r="C42" s="66" t="s">
        <v>1880</v>
      </c>
      <c r="D42"/>
      <c r="E42" s="67" t="s">
        <v>194</v>
      </c>
      <c r="F42" s="67" t="s">
        <v>195</v>
      </c>
      <c r="G42" s="67" t="s">
        <v>733</v>
      </c>
      <c r="H42" s="67" t="s">
        <v>196</v>
      </c>
      <c r="I42" s="67" t="s">
        <v>658</v>
      </c>
      <c r="J42" s="67" t="s">
        <v>197</v>
      </c>
      <c r="K42" s="68">
        <v>3</v>
      </c>
      <c r="L42" s="69">
        <v>0.5</v>
      </c>
      <c r="M42" s="68">
        <v>6</v>
      </c>
      <c r="N42" s="69">
        <v>6</v>
      </c>
      <c r="O42" s="68">
        <v>7</v>
      </c>
      <c r="P42" s="69">
        <v>3</v>
      </c>
      <c r="Q42" s="70">
        <v>126</v>
      </c>
      <c r="R42" s="71">
        <v>9</v>
      </c>
    </row>
    <row r="43" spans="1:18" ht="210" x14ac:dyDescent="0.25">
      <c r="A43" s="64">
        <v>105</v>
      </c>
      <c r="B43" s="65" t="s">
        <v>1879</v>
      </c>
      <c r="C43" s="66" t="s">
        <v>1880</v>
      </c>
      <c r="D43"/>
      <c r="E43" s="67" t="s">
        <v>200</v>
      </c>
      <c r="F43" s="67" t="s">
        <v>201</v>
      </c>
      <c r="G43" s="67" t="s">
        <v>754</v>
      </c>
      <c r="H43" s="67" t="s">
        <v>202</v>
      </c>
      <c r="I43" s="67" t="s">
        <v>658</v>
      </c>
      <c r="J43" s="67" t="s">
        <v>203</v>
      </c>
      <c r="K43" s="68">
        <v>3</v>
      </c>
      <c r="L43" s="69">
        <v>0.5</v>
      </c>
      <c r="M43" s="68">
        <v>6</v>
      </c>
      <c r="N43" s="69">
        <v>6</v>
      </c>
      <c r="O43" s="68">
        <v>7</v>
      </c>
      <c r="P43" s="69">
        <v>3</v>
      </c>
      <c r="Q43" s="70">
        <v>126</v>
      </c>
      <c r="R43" s="71">
        <v>9</v>
      </c>
    </row>
    <row r="44" spans="1:18" ht="210" x14ac:dyDescent="0.25">
      <c r="A44" s="64">
        <v>106</v>
      </c>
      <c r="B44" s="65" t="s">
        <v>1879</v>
      </c>
      <c r="C44" s="66" t="s">
        <v>1880</v>
      </c>
      <c r="D44"/>
      <c r="E44" s="67" t="s">
        <v>216</v>
      </c>
      <c r="F44" s="67" t="s">
        <v>217</v>
      </c>
      <c r="G44" s="67" t="s">
        <v>757</v>
      </c>
      <c r="H44" s="67" t="s">
        <v>218</v>
      </c>
      <c r="I44" s="67" t="s">
        <v>599</v>
      </c>
      <c r="J44" s="67" t="s">
        <v>219</v>
      </c>
      <c r="K44" s="68">
        <v>1</v>
      </c>
      <c r="L44" s="69">
        <v>0.5</v>
      </c>
      <c r="M44" s="68">
        <v>6</v>
      </c>
      <c r="N44" s="69">
        <v>6</v>
      </c>
      <c r="O44" s="68">
        <v>7</v>
      </c>
      <c r="P44" s="69">
        <v>7</v>
      </c>
      <c r="Q44" s="70">
        <v>42</v>
      </c>
      <c r="R44" s="71">
        <v>21</v>
      </c>
    </row>
    <row r="45" spans="1:18" ht="210" x14ac:dyDescent="0.25">
      <c r="A45" s="64">
        <v>107</v>
      </c>
      <c r="B45" s="65" t="s">
        <v>1879</v>
      </c>
      <c r="C45" s="66" t="s">
        <v>1880</v>
      </c>
      <c r="D45"/>
      <c r="E45" s="67" t="s">
        <v>267</v>
      </c>
      <c r="F45" s="67" t="s">
        <v>268</v>
      </c>
      <c r="G45" s="67" t="s">
        <v>796</v>
      </c>
      <c r="H45" s="67" t="s">
        <v>269</v>
      </c>
      <c r="I45" s="67" t="s">
        <v>599</v>
      </c>
      <c r="J45" s="67" t="s">
        <v>270</v>
      </c>
      <c r="K45" s="68">
        <v>1</v>
      </c>
      <c r="L45" s="69">
        <v>0.5</v>
      </c>
      <c r="M45" s="68">
        <v>6</v>
      </c>
      <c r="N45" s="69">
        <v>6</v>
      </c>
      <c r="O45" s="68">
        <v>7</v>
      </c>
      <c r="P45" s="69">
        <v>7</v>
      </c>
      <c r="Q45" s="70">
        <v>42</v>
      </c>
      <c r="R45" s="71">
        <v>21</v>
      </c>
    </row>
    <row r="46" spans="1:18" ht="210" x14ac:dyDescent="0.25">
      <c r="A46" s="64">
        <v>108</v>
      </c>
      <c r="B46" s="65" t="s">
        <v>1879</v>
      </c>
      <c r="C46" s="66" t="s">
        <v>1880</v>
      </c>
      <c r="D46"/>
      <c r="E46" s="67" t="s">
        <v>278</v>
      </c>
      <c r="F46" s="67" t="s">
        <v>279</v>
      </c>
      <c r="G46" s="67" t="s">
        <v>797</v>
      </c>
      <c r="H46" s="67" t="s">
        <v>280</v>
      </c>
      <c r="I46" s="67" t="s">
        <v>595</v>
      </c>
      <c r="J46" s="67" t="s">
        <v>243</v>
      </c>
      <c r="K46" s="68">
        <v>0.5</v>
      </c>
      <c r="L46" s="69">
        <v>0.52</v>
      </c>
      <c r="M46" s="68">
        <v>6</v>
      </c>
      <c r="N46" s="69">
        <v>6</v>
      </c>
      <c r="O46" s="68">
        <v>3</v>
      </c>
      <c r="P46" s="69">
        <v>3</v>
      </c>
      <c r="Q46" s="70">
        <v>9</v>
      </c>
      <c r="R46" s="71">
        <v>9.36</v>
      </c>
    </row>
    <row r="47" spans="1:18" ht="210" x14ac:dyDescent="0.25">
      <c r="A47" s="64">
        <v>109</v>
      </c>
      <c r="B47" s="65" t="s">
        <v>1879</v>
      </c>
      <c r="C47" s="66" t="s">
        <v>1880</v>
      </c>
      <c r="D47"/>
      <c r="E47" s="67" t="s">
        <v>302</v>
      </c>
      <c r="F47" s="67" t="s">
        <v>303</v>
      </c>
      <c r="G47" s="67" t="s">
        <v>803</v>
      </c>
      <c r="H47" s="67" t="s">
        <v>304</v>
      </c>
      <c r="I47" s="67" t="s">
        <v>599</v>
      </c>
      <c r="J47" s="67" t="s">
        <v>305</v>
      </c>
      <c r="K47" s="68">
        <v>0.5</v>
      </c>
      <c r="L47" s="69">
        <v>0.2</v>
      </c>
      <c r="M47" s="68">
        <v>6</v>
      </c>
      <c r="N47" s="69">
        <v>6</v>
      </c>
      <c r="O47" s="68">
        <v>7</v>
      </c>
      <c r="P47" s="69">
        <v>7</v>
      </c>
      <c r="Q47" s="70">
        <v>21</v>
      </c>
      <c r="R47" s="71">
        <v>8.4000000000000021</v>
      </c>
    </row>
    <row r="48" spans="1:18" ht="210" x14ac:dyDescent="0.25">
      <c r="A48" s="64">
        <v>110</v>
      </c>
      <c r="B48" s="65" t="s">
        <v>1879</v>
      </c>
      <c r="C48" s="66" t="s">
        <v>1880</v>
      </c>
      <c r="D48"/>
      <c r="E48" s="67" t="s">
        <v>287</v>
      </c>
      <c r="F48" s="67" t="s">
        <v>288</v>
      </c>
      <c r="G48" s="67" t="s">
        <v>806</v>
      </c>
      <c r="H48" s="67" t="s">
        <v>289</v>
      </c>
      <c r="I48" s="67" t="s">
        <v>599</v>
      </c>
      <c r="J48" s="67" t="s">
        <v>290</v>
      </c>
      <c r="K48" s="68">
        <v>0.5</v>
      </c>
      <c r="L48" s="69">
        <v>0.2</v>
      </c>
      <c r="M48" s="68">
        <v>6</v>
      </c>
      <c r="N48" s="69">
        <v>6</v>
      </c>
      <c r="O48" s="68">
        <v>7</v>
      </c>
      <c r="P48" s="69">
        <v>7</v>
      </c>
      <c r="Q48" s="70">
        <v>21</v>
      </c>
      <c r="R48" s="71">
        <v>8.4000000000000021</v>
      </c>
    </row>
    <row r="49" spans="1:18" ht="210" x14ac:dyDescent="0.25">
      <c r="A49" s="64">
        <v>111</v>
      </c>
      <c r="B49" s="65" t="s">
        <v>1879</v>
      </c>
      <c r="C49" s="66" t="s">
        <v>1880</v>
      </c>
      <c r="D49"/>
      <c r="E49" s="67" t="s">
        <v>840</v>
      </c>
      <c r="F49" s="67" t="s">
        <v>841</v>
      </c>
      <c r="G49" s="67" t="s">
        <v>842</v>
      </c>
      <c r="H49" s="67" t="s">
        <v>843</v>
      </c>
      <c r="I49" s="67" t="s">
        <v>599</v>
      </c>
      <c r="J49" s="67" t="s">
        <v>844</v>
      </c>
      <c r="K49" s="68">
        <v>0.5</v>
      </c>
      <c r="L49" s="69">
        <v>0.2</v>
      </c>
      <c r="M49" s="68">
        <v>6</v>
      </c>
      <c r="N49" s="69">
        <v>6</v>
      </c>
      <c r="O49" s="68">
        <v>7</v>
      </c>
      <c r="P49" s="69">
        <v>7</v>
      </c>
      <c r="Q49" s="70">
        <v>21</v>
      </c>
      <c r="R49" s="71">
        <v>8.4000000000000021</v>
      </c>
    </row>
    <row r="50" spans="1:18" ht="210" x14ac:dyDescent="0.25">
      <c r="A50" s="64">
        <v>112</v>
      </c>
      <c r="B50" s="65" t="s">
        <v>1879</v>
      </c>
      <c r="C50" s="66" t="s">
        <v>1880</v>
      </c>
      <c r="D50"/>
      <c r="E50" s="67" t="s">
        <v>845</v>
      </c>
      <c r="F50" s="67" t="s">
        <v>846</v>
      </c>
      <c r="G50" s="67" t="s">
        <v>847</v>
      </c>
      <c r="H50" s="67" t="s">
        <v>848</v>
      </c>
      <c r="I50" s="67" t="s">
        <v>599</v>
      </c>
      <c r="J50" s="67" t="s">
        <v>849</v>
      </c>
      <c r="K50" s="68">
        <v>0.5</v>
      </c>
      <c r="L50" s="69">
        <v>0.2</v>
      </c>
      <c r="M50" s="68">
        <v>6</v>
      </c>
      <c r="N50" s="69">
        <v>6</v>
      </c>
      <c r="O50" s="68">
        <v>7</v>
      </c>
      <c r="P50" s="69">
        <v>7</v>
      </c>
      <c r="Q50" s="70">
        <v>21</v>
      </c>
      <c r="R50" s="71">
        <v>8.4000000000000021</v>
      </c>
    </row>
    <row r="51" spans="1:18" ht="252" x14ac:dyDescent="0.25">
      <c r="A51" s="64">
        <v>113</v>
      </c>
      <c r="B51" s="65" t="s">
        <v>1879</v>
      </c>
      <c r="C51" s="66" t="s">
        <v>1880</v>
      </c>
      <c r="D51"/>
      <c r="E51" s="67" t="s">
        <v>309</v>
      </c>
      <c r="F51" s="67" t="s">
        <v>310</v>
      </c>
      <c r="G51" s="67" t="s">
        <v>659</v>
      </c>
      <c r="H51" s="67" t="s">
        <v>311</v>
      </c>
      <c r="I51" s="67" t="s">
        <v>599</v>
      </c>
      <c r="J51" s="67" t="s">
        <v>312</v>
      </c>
      <c r="K51" s="68">
        <v>1</v>
      </c>
      <c r="L51" s="69">
        <v>0.5</v>
      </c>
      <c r="M51" s="68">
        <v>6</v>
      </c>
      <c r="N51" s="69">
        <v>6</v>
      </c>
      <c r="O51" s="68">
        <v>7</v>
      </c>
      <c r="P51" s="69">
        <v>7</v>
      </c>
      <c r="Q51" s="70">
        <v>42</v>
      </c>
      <c r="R51" s="71">
        <v>21</v>
      </c>
    </row>
    <row r="52" spans="1:18" ht="210" x14ac:dyDescent="0.25">
      <c r="A52" s="64">
        <v>114</v>
      </c>
      <c r="B52" s="65" t="s">
        <v>1879</v>
      </c>
      <c r="C52" s="66" t="s">
        <v>1880</v>
      </c>
      <c r="D52"/>
      <c r="E52" s="67" t="s">
        <v>346</v>
      </c>
      <c r="F52" s="67" t="s">
        <v>347</v>
      </c>
      <c r="G52" s="67" t="s">
        <v>667</v>
      </c>
      <c r="H52" s="67" t="s">
        <v>348</v>
      </c>
      <c r="I52" s="67" t="s">
        <v>658</v>
      </c>
      <c r="J52" s="67" t="s">
        <v>349</v>
      </c>
      <c r="K52" s="68">
        <v>0.5</v>
      </c>
      <c r="L52" s="69">
        <v>0.1</v>
      </c>
      <c r="M52" s="68">
        <v>6</v>
      </c>
      <c r="N52" s="69">
        <v>6</v>
      </c>
      <c r="O52" s="68">
        <v>40</v>
      </c>
      <c r="P52" s="69">
        <v>40</v>
      </c>
      <c r="Q52" s="70">
        <v>120</v>
      </c>
      <c r="R52" s="71">
        <v>24.000000000000004</v>
      </c>
    </row>
    <row r="53" spans="1:18" ht="210" x14ac:dyDescent="0.25">
      <c r="A53" s="64">
        <v>115</v>
      </c>
      <c r="B53" s="65" t="s">
        <v>1879</v>
      </c>
      <c r="C53" s="66" t="s">
        <v>1880</v>
      </c>
      <c r="D53"/>
      <c r="E53" s="67" t="s">
        <v>391</v>
      </c>
      <c r="F53" s="67" t="s">
        <v>392</v>
      </c>
      <c r="G53" s="67" t="s">
        <v>886</v>
      </c>
      <c r="H53" s="67" t="s">
        <v>393</v>
      </c>
      <c r="I53" s="67" t="s">
        <v>599</v>
      </c>
      <c r="J53" s="67" t="s">
        <v>394</v>
      </c>
      <c r="K53" s="68">
        <v>1</v>
      </c>
      <c r="L53" s="69">
        <v>0.2</v>
      </c>
      <c r="M53" s="68">
        <v>6</v>
      </c>
      <c r="N53" s="69">
        <v>6</v>
      </c>
      <c r="O53" s="68">
        <v>7</v>
      </c>
      <c r="P53" s="69">
        <v>7</v>
      </c>
      <c r="Q53" s="70">
        <v>42</v>
      </c>
      <c r="R53" s="71">
        <v>8.4000000000000021</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54:R1048576">
    <cfRule type="expression" dxfId="535" priority="9">
      <formula>IF(ROW(Q1)&gt;6,Q1&gt;400)</formula>
    </cfRule>
    <cfRule type="expression" dxfId="534" priority="10">
      <formula>IF(ROW(Q1)&gt;6,Q1&gt;200)</formula>
    </cfRule>
    <cfRule type="expression" dxfId="533" priority="11">
      <formula>IF(ROW(Q1)&gt;6,Q1&gt;70)</formula>
    </cfRule>
    <cfRule type="expression" dxfId="532" priority="12">
      <formula>IF(ROW(Q1)&gt;6,Q1&gt;20)</formula>
    </cfRule>
  </conditionalFormatting>
  <conditionalFormatting sqref="Q7:R53">
    <cfRule type="expression" dxfId="531" priority="1">
      <formula>IF(ROW(Q7)&gt;6,Q7&gt;400)</formula>
    </cfRule>
    <cfRule type="expression" dxfId="530" priority="2">
      <formula>IF(ROW(Q7)&gt;6,Q7&gt;200)</formula>
    </cfRule>
    <cfRule type="expression" dxfId="529" priority="3">
      <formula>IF(ROW(Q7)&gt;6,Q7&gt;70)</formula>
    </cfRule>
    <cfRule type="expression" dxfId="528" priority="4">
      <formula>IF(ROW(Q7)&gt;6,Q7&gt;20)</formula>
    </cfRule>
  </conditionalFormatting>
  <dataValidations count="4">
    <dataValidation type="list" allowBlank="1" showInputMessage="1" showErrorMessage="1" sqref="K7:L1048576">
      <formula1>Вр</formula1>
    </dataValidation>
    <dataValidation type="list" allowBlank="1" showInputMessage="1" showErrorMessage="1" sqref="M7:N1048576">
      <formula1>Пд</formula1>
    </dataValidation>
    <dataValidation type="list" allowBlank="1" showInputMessage="1" showErrorMessage="1" sqref="O7:P1048576">
      <formula1>Пс</formula1>
    </dataValidation>
    <dataValidation type="list" allowBlank="1" showInputMessage="1" showErrorMessage="1" sqref="F7:F1048576">
      <formula1>Код</formula1>
    </dataValidation>
  </dataValidations>
  <pageMargins left="0.51181102362204722" right="0.31496062992125984" top="0.35433070866141736" bottom="0.35433070866141736" header="0.31496062992125984" footer="0.31496062992125984"/>
  <pageSetup paperSize="9" scale="35" fitToHeight="0" orientation="landscape" r:id="rId1"/>
  <colBreaks count="1" manualBreakCount="1">
    <brk id="18"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5"/>
  <sheetViews>
    <sheetView view="pageBreakPreview" topLeftCell="A24" zoomScale="60" zoomScaleNormal="80" workbookViewId="0">
      <selection activeCell="B25" sqref="B25"/>
    </sheetView>
  </sheetViews>
  <sheetFormatPr defaultColWidth="9.140625" defaultRowHeight="21" x14ac:dyDescent="0.25"/>
  <cols>
    <col min="1" max="1" width="7.42578125" style="16" customWidth="1"/>
    <col min="2" max="2" width="132.5703125" style="18" customWidth="1"/>
    <col min="3" max="3" width="77.5703125" style="18" hidden="1" customWidth="1"/>
    <col min="4" max="4" width="12.7109375" style="18" hidden="1" customWidth="1"/>
    <col min="5" max="5" width="30.140625" style="19" customWidth="1"/>
    <col min="6" max="6" width="11.5703125" style="19" customWidth="1"/>
    <col min="7" max="7" width="39.85546875" style="19" customWidth="1"/>
    <col min="8" max="8" width="33.28515625" style="19" customWidth="1"/>
    <col min="9" max="9" width="32.140625" style="19" customWidth="1"/>
    <col min="10" max="10" width="47"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117</v>
      </c>
      <c r="B7" s="65" t="s">
        <v>1881</v>
      </c>
      <c r="C7" s="66" t="s">
        <v>1882</v>
      </c>
      <c r="D7"/>
      <c r="E7" s="67" t="s">
        <v>426</v>
      </c>
      <c r="F7" s="67" t="s">
        <v>32</v>
      </c>
      <c r="G7" s="67" t="s">
        <v>647</v>
      </c>
      <c r="H7" s="67" t="s">
        <v>33</v>
      </c>
      <c r="I7" s="67" t="s">
        <v>599</v>
      </c>
      <c r="J7" s="67" t="s">
        <v>34</v>
      </c>
      <c r="K7" s="68">
        <v>3</v>
      </c>
      <c r="L7" s="69">
        <v>1</v>
      </c>
      <c r="M7" s="68">
        <v>6</v>
      </c>
      <c r="N7" s="69">
        <v>6</v>
      </c>
      <c r="O7" s="68">
        <v>3</v>
      </c>
      <c r="P7" s="69">
        <v>3</v>
      </c>
      <c r="Q7" s="70">
        <v>54</v>
      </c>
      <c r="R7" s="71">
        <v>18</v>
      </c>
    </row>
    <row r="8" spans="1:20" ht="210" customHeight="1" x14ac:dyDescent="0.25">
      <c r="A8" s="64">
        <v>118</v>
      </c>
      <c r="B8" s="65" t="s">
        <v>1881</v>
      </c>
      <c r="C8" s="66" t="s">
        <v>1882</v>
      </c>
      <c r="D8"/>
      <c r="E8" s="67" t="s">
        <v>133</v>
      </c>
      <c r="F8" s="67" t="s">
        <v>134</v>
      </c>
      <c r="G8" s="67" t="s">
        <v>652</v>
      </c>
      <c r="H8" s="67" t="s">
        <v>135</v>
      </c>
      <c r="I8" s="67" t="s">
        <v>599</v>
      </c>
      <c r="J8" s="67" t="s">
        <v>130</v>
      </c>
      <c r="K8" s="68">
        <v>0.5</v>
      </c>
      <c r="L8" s="69">
        <v>0.2</v>
      </c>
      <c r="M8" s="68">
        <v>3</v>
      </c>
      <c r="N8" s="69">
        <v>3</v>
      </c>
      <c r="O8" s="68">
        <v>15</v>
      </c>
      <c r="P8" s="69">
        <v>15</v>
      </c>
      <c r="Q8" s="70">
        <v>22.5</v>
      </c>
      <c r="R8" s="71">
        <v>9.0000000000000018</v>
      </c>
    </row>
    <row r="9" spans="1:20" ht="210" customHeight="1" x14ac:dyDescent="0.25">
      <c r="A9" s="64">
        <v>119</v>
      </c>
      <c r="B9" s="65" t="s">
        <v>1881</v>
      </c>
      <c r="C9" s="66" t="s">
        <v>1882</v>
      </c>
      <c r="D9"/>
      <c r="E9" s="67" t="s">
        <v>171</v>
      </c>
      <c r="F9" s="67" t="s">
        <v>172</v>
      </c>
      <c r="G9" s="67" t="s">
        <v>653</v>
      </c>
      <c r="H9" s="67" t="s">
        <v>173</v>
      </c>
      <c r="I9" s="67" t="s">
        <v>599</v>
      </c>
      <c r="J9" s="67" t="s">
        <v>654</v>
      </c>
      <c r="K9" s="68">
        <v>3</v>
      </c>
      <c r="L9" s="69">
        <v>0.5</v>
      </c>
      <c r="M9" s="68">
        <v>3</v>
      </c>
      <c r="N9" s="69">
        <v>3</v>
      </c>
      <c r="O9" s="68">
        <v>3</v>
      </c>
      <c r="P9" s="69">
        <v>3</v>
      </c>
      <c r="Q9" s="70">
        <v>27</v>
      </c>
      <c r="R9" s="71">
        <v>4.5</v>
      </c>
    </row>
    <row r="10" spans="1:20" ht="210" customHeight="1" x14ac:dyDescent="0.25">
      <c r="A10" s="64">
        <v>120</v>
      </c>
      <c r="B10" s="65" t="s">
        <v>1881</v>
      </c>
      <c r="C10" s="66" t="s">
        <v>1882</v>
      </c>
      <c r="D10"/>
      <c r="E10" s="67" t="s">
        <v>655</v>
      </c>
      <c r="F10" s="67" t="s">
        <v>178</v>
      </c>
      <c r="G10" s="67" t="s">
        <v>656</v>
      </c>
      <c r="H10" s="67" t="s">
        <v>179</v>
      </c>
      <c r="I10" s="67" t="s">
        <v>599</v>
      </c>
      <c r="J10" s="67" t="s">
        <v>180</v>
      </c>
      <c r="K10" s="68">
        <v>3</v>
      </c>
      <c r="L10" s="69">
        <v>1</v>
      </c>
      <c r="M10" s="68">
        <v>3</v>
      </c>
      <c r="N10" s="69">
        <v>3</v>
      </c>
      <c r="O10" s="68">
        <v>3</v>
      </c>
      <c r="P10" s="69">
        <v>3</v>
      </c>
      <c r="Q10" s="70">
        <v>27</v>
      </c>
      <c r="R10" s="71">
        <v>9</v>
      </c>
    </row>
    <row r="11" spans="1:20" ht="210" customHeight="1" x14ac:dyDescent="0.25">
      <c r="A11" s="64">
        <v>121</v>
      </c>
      <c r="B11" s="65" t="s">
        <v>1881</v>
      </c>
      <c r="C11" s="66" t="s">
        <v>1882</v>
      </c>
      <c r="D11"/>
      <c r="E11" s="67" t="s">
        <v>240</v>
      </c>
      <c r="F11" s="67" t="s">
        <v>241</v>
      </c>
      <c r="G11" s="67" t="s">
        <v>990</v>
      </c>
      <c r="H11" s="67" t="s">
        <v>242</v>
      </c>
      <c r="I11" s="67" t="s">
        <v>595</v>
      </c>
      <c r="J11" s="67" t="s">
        <v>243</v>
      </c>
      <c r="K11" s="68">
        <v>0.5</v>
      </c>
      <c r="L11" s="69">
        <v>0.5</v>
      </c>
      <c r="M11" s="68">
        <v>6</v>
      </c>
      <c r="N11" s="69">
        <v>6</v>
      </c>
      <c r="O11" s="68">
        <v>3</v>
      </c>
      <c r="P11" s="69">
        <v>3</v>
      </c>
      <c r="Q11" s="70">
        <v>9</v>
      </c>
      <c r="R11" s="71">
        <v>9</v>
      </c>
    </row>
    <row r="12" spans="1:20" ht="210" customHeight="1" x14ac:dyDescent="0.25">
      <c r="A12" s="64">
        <v>122</v>
      </c>
      <c r="B12" s="65" t="s">
        <v>1881</v>
      </c>
      <c r="C12" s="66" t="s">
        <v>1882</v>
      </c>
      <c r="D12"/>
      <c r="E12" s="67" t="s">
        <v>532</v>
      </c>
      <c r="F12" s="67" t="s">
        <v>533</v>
      </c>
      <c r="G12" s="67" t="s">
        <v>657</v>
      </c>
      <c r="H12" s="67" t="s">
        <v>534</v>
      </c>
      <c r="I12" s="67" t="s">
        <v>658</v>
      </c>
      <c r="J12" s="67" t="s">
        <v>535</v>
      </c>
      <c r="K12" s="68">
        <v>3</v>
      </c>
      <c r="L12" s="69">
        <v>0.5</v>
      </c>
      <c r="M12" s="68">
        <v>6</v>
      </c>
      <c r="N12" s="69">
        <v>6</v>
      </c>
      <c r="O12" s="68">
        <v>7</v>
      </c>
      <c r="P12" s="69">
        <v>7</v>
      </c>
      <c r="Q12" s="70">
        <v>126</v>
      </c>
      <c r="R12" s="71">
        <v>21</v>
      </c>
    </row>
    <row r="13" spans="1:20" ht="210" customHeight="1" x14ac:dyDescent="0.25">
      <c r="A13" s="64">
        <v>123</v>
      </c>
      <c r="B13" s="65" t="s">
        <v>1881</v>
      </c>
      <c r="C13" s="66" t="s">
        <v>1882</v>
      </c>
      <c r="D13"/>
      <c r="E13" s="67" t="s">
        <v>309</v>
      </c>
      <c r="F13" s="67" t="s">
        <v>310</v>
      </c>
      <c r="G13" s="67" t="s">
        <v>659</v>
      </c>
      <c r="H13" s="67" t="s">
        <v>311</v>
      </c>
      <c r="I13" s="67" t="s">
        <v>599</v>
      </c>
      <c r="J13" s="67" t="s">
        <v>312</v>
      </c>
      <c r="K13" s="68">
        <v>1</v>
      </c>
      <c r="L13" s="69">
        <v>0.5</v>
      </c>
      <c r="M13" s="68">
        <v>6</v>
      </c>
      <c r="N13" s="69">
        <v>6</v>
      </c>
      <c r="O13" s="68">
        <v>7</v>
      </c>
      <c r="P13" s="69">
        <v>7</v>
      </c>
      <c r="Q13" s="70">
        <v>42</v>
      </c>
      <c r="R13" s="71">
        <v>21</v>
      </c>
    </row>
    <row r="14" spans="1:20" ht="210" customHeight="1" x14ac:dyDescent="0.25">
      <c r="A14" s="64">
        <v>124</v>
      </c>
      <c r="B14" s="65" t="s">
        <v>1881</v>
      </c>
      <c r="C14" s="66" t="s">
        <v>1882</v>
      </c>
      <c r="D14"/>
      <c r="E14" s="67" t="s">
        <v>333</v>
      </c>
      <c r="F14" s="67" t="s">
        <v>334</v>
      </c>
      <c r="G14" s="67" t="s">
        <v>660</v>
      </c>
      <c r="H14" s="67" t="s">
        <v>335</v>
      </c>
      <c r="I14" s="67" t="s">
        <v>661</v>
      </c>
      <c r="J14" s="67" t="s">
        <v>336</v>
      </c>
      <c r="K14" s="68">
        <v>3</v>
      </c>
      <c r="L14" s="69">
        <v>0.5</v>
      </c>
      <c r="M14" s="68">
        <v>6</v>
      </c>
      <c r="N14" s="69">
        <v>6</v>
      </c>
      <c r="O14" s="68">
        <v>15</v>
      </c>
      <c r="P14" s="69">
        <v>15</v>
      </c>
      <c r="Q14" s="70">
        <v>270</v>
      </c>
      <c r="R14" s="71">
        <v>45</v>
      </c>
    </row>
    <row r="15" spans="1:20" ht="210" customHeight="1" x14ac:dyDescent="0.25">
      <c r="A15" s="64">
        <v>125</v>
      </c>
      <c r="B15" s="65" t="s">
        <v>1881</v>
      </c>
      <c r="C15" s="66" t="s">
        <v>1882</v>
      </c>
      <c r="D15"/>
      <c r="E15" s="67" t="s">
        <v>662</v>
      </c>
      <c r="F15" s="67" t="s">
        <v>663</v>
      </c>
      <c r="G15" s="67" t="s">
        <v>664</v>
      </c>
      <c r="H15" s="67" t="s">
        <v>665</v>
      </c>
      <c r="I15" s="67" t="s">
        <v>599</v>
      </c>
      <c r="J15" s="67" t="s">
        <v>666</v>
      </c>
      <c r="K15" s="68">
        <v>0.5</v>
      </c>
      <c r="L15" s="69">
        <v>0.2</v>
      </c>
      <c r="M15" s="68">
        <v>6</v>
      </c>
      <c r="N15" s="69">
        <v>6</v>
      </c>
      <c r="O15" s="68">
        <v>7</v>
      </c>
      <c r="P15" s="69">
        <v>7</v>
      </c>
      <c r="Q15" s="70">
        <v>21</v>
      </c>
      <c r="R15" s="71">
        <v>8.4000000000000021</v>
      </c>
    </row>
    <row r="16" spans="1:20" ht="210" customHeight="1" x14ac:dyDescent="0.25">
      <c r="A16" s="64">
        <v>126</v>
      </c>
      <c r="B16" s="65" t="s">
        <v>1881</v>
      </c>
      <c r="C16" s="66" t="s">
        <v>1882</v>
      </c>
      <c r="D16"/>
      <c r="E16" s="67" t="s">
        <v>346</v>
      </c>
      <c r="F16" s="67" t="s">
        <v>347</v>
      </c>
      <c r="G16" s="67" t="s">
        <v>667</v>
      </c>
      <c r="H16" s="67" t="s">
        <v>348</v>
      </c>
      <c r="I16" s="67" t="s">
        <v>658</v>
      </c>
      <c r="J16" s="67" t="s">
        <v>349</v>
      </c>
      <c r="K16" s="68">
        <v>0.5</v>
      </c>
      <c r="L16" s="69">
        <v>0.1</v>
      </c>
      <c r="M16" s="68">
        <v>6</v>
      </c>
      <c r="N16" s="69">
        <v>6</v>
      </c>
      <c r="O16" s="68">
        <v>40</v>
      </c>
      <c r="P16" s="69">
        <v>40</v>
      </c>
      <c r="Q16" s="70">
        <v>120</v>
      </c>
      <c r="R16" s="71">
        <v>24.000000000000004</v>
      </c>
    </row>
    <row r="17" spans="1:18" ht="210" customHeight="1" x14ac:dyDescent="0.25">
      <c r="A17" s="64">
        <v>127</v>
      </c>
      <c r="B17" s="65" t="s">
        <v>1881</v>
      </c>
      <c r="C17" s="66" t="s">
        <v>1882</v>
      </c>
      <c r="D17"/>
      <c r="E17" s="67" t="s">
        <v>352</v>
      </c>
      <c r="F17" s="67" t="s">
        <v>353</v>
      </c>
      <c r="G17" s="67" t="s">
        <v>668</v>
      </c>
      <c r="H17" s="67" t="s">
        <v>354</v>
      </c>
      <c r="I17" s="67" t="s">
        <v>658</v>
      </c>
      <c r="J17" s="67" t="s">
        <v>355</v>
      </c>
      <c r="K17" s="68">
        <v>1</v>
      </c>
      <c r="L17" s="69">
        <v>0.2</v>
      </c>
      <c r="M17" s="68">
        <v>6</v>
      </c>
      <c r="N17" s="69">
        <v>6</v>
      </c>
      <c r="O17" s="68">
        <v>15</v>
      </c>
      <c r="P17" s="69">
        <v>15</v>
      </c>
      <c r="Q17" s="70">
        <v>90</v>
      </c>
      <c r="R17" s="71">
        <v>18.000000000000004</v>
      </c>
    </row>
    <row r="18" spans="1:18" ht="210" customHeight="1" x14ac:dyDescent="0.25">
      <c r="A18" s="64">
        <v>128</v>
      </c>
      <c r="B18" s="65" t="s">
        <v>1881</v>
      </c>
      <c r="C18" s="66" t="s">
        <v>1882</v>
      </c>
      <c r="D18"/>
      <c r="E18" s="67" t="s">
        <v>352</v>
      </c>
      <c r="F18" s="67" t="s">
        <v>358</v>
      </c>
      <c r="G18" s="67" t="s">
        <v>669</v>
      </c>
      <c r="H18" s="67" t="s">
        <v>359</v>
      </c>
      <c r="I18" s="67" t="s">
        <v>599</v>
      </c>
      <c r="J18" s="67" t="s">
        <v>360</v>
      </c>
      <c r="K18" s="68">
        <v>0.5</v>
      </c>
      <c r="L18" s="69">
        <v>0.2</v>
      </c>
      <c r="M18" s="68">
        <v>6</v>
      </c>
      <c r="N18" s="69">
        <v>6</v>
      </c>
      <c r="O18" s="68">
        <v>15</v>
      </c>
      <c r="P18" s="69">
        <v>15</v>
      </c>
      <c r="Q18" s="70">
        <v>45</v>
      </c>
      <c r="R18" s="71">
        <v>18.000000000000004</v>
      </c>
    </row>
    <row r="19" spans="1:18" ht="210" customHeight="1" x14ac:dyDescent="0.25">
      <c r="A19" s="64">
        <v>129</v>
      </c>
      <c r="B19" s="65" t="s">
        <v>1881</v>
      </c>
      <c r="C19" s="66" t="s">
        <v>1882</v>
      </c>
      <c r="D19"/>
      <c r="E19" s="67" t="s">
        <v>352</v>
      </c>
      <c r="F19" s="67" t="s">
        <v>569</v>
      </c>
      <c r="G19" s="67" t="s">
        <v>670</v>
      </c>
      <c r="H19" s="67" t="s">
        <v>570</v>
      </c>
      <c r="I19" s="67" t="s">
        <v>658</v>
      </c>
      <c r="J19" s="67" t="s">
        <v>355</v>
      </c>
      <c r="K19" s="68">
        <v>1</v>
      </c>
      <c r="L19" s="69">
        <v>0.2</v>
      </c>
      <c r="M19" s="68">
        <v>6</v>
      </c>
      <c r="N19" s="69">
        <v>6</v>
      </c>
      <c r="O19" s="68">
        <v>15</v>
      </c>
      <c r="P19" s="69">
        <v>15</v>
      </c>
      <c r="Q19" s="70">
        <v>90</v>
      </c>
      <c r="R19" s="71">
        <v>18.000000000000004</v>
      </c>
    </row>
    <row r="20" spans="1:18" ht="210" customHeight="1" x14ac:dyDescent="0.25">
      <c r="A20" s="64">
        <v>130</v>
      </c>
      <c r="B20" s="65" t="s">
        <v>1881</v>
      </c>
      <c r="C20" s="66" t="s">
        <v>1882</v>
      </c>
      <c r="D20"/>
      <c r="E20" s="67" t="s">
        <v>363</v>
      </c>
      <c r="F20" s="67" t="s">
        <v>364</v>
      </c>
      <c r="G20" s="67" t="s">
        <v>671</v>
      </c>
      <c r="H20" s="67" t="s">
        <v>365</v>
      </c>
      <c r="I20" s="67" t="s">
        <v>599</v>
      </c>
      <c r="J20" s="67" t="s">
        <v>366</v>
      </c>
      <c r="K20" s="68">
        <v>0.5</v>
      </c>
      <c r="L20" s="69">
        <v>0.2</v>
      </c>
      <c r="M20" s="68">
        <v>6</v>
      </c>
      <c r="N20" s="69">
        <v>6</v>
      </c>
      <c r="O20" s="68">
        <v>15</v>
      </c>
      <c r="P20" s="69">
        <v>15</v>
      </c>
      <c r="Q20" s="70">
        <v>45</v>
      </c>
      <c r="R20" s="71">
        <v>18.000000000000004</v>
      </c>
    </row>
    <row r="21" spans="1:18" ht="210" customHeight="1" x14ac:dyDescent="0.25">
      <c r="A21" s="64">
        <v>131</v>
      </c>
      <c r="B21" s="65" t="s">
        <v>1881</v>
      </c>
      <c r="C21" s="66" t="s">
        <v>1882</v>
      </c>
      <c r="D21"/>
      <c r="E21" s="67" t="s">
        <v>367</v>
      </c>
      <c r="F21" s="67" t="s">
        <v>368</v>
      </c>
      <c r="G21" s="67" t="s">
        <v>672</v>
      </c>
      <c r="H21" s="67" t="s">
        <v>369</v>
      </c>
      <c r="I21" s="67" t="s">
        <v>658</v>
      </c>
      <c r="J21" s="67" t="s">
        <v>370</v>
      </c>
      <c r="K21" s="68">
        <v>1</v>
      </c>
      <c r="L21" s="69">
        <v>0.2</v>
      </c>
      <c r="M21" s="68">
        <v>6</v>
      </c>
      <c r="N21" s="69">
        <v>6</v>
      </c>
      <c r="O21" s="68">
        <v>15</v>
      </c>
      <c r="P21" s="69">
        <v>15</v>
      </c>
      <c r="Q21" s="70">
        <v>90</v>
      </c>
      <c r="R21" s="71">
        <v>18.000000000000004</v>
      </c>
    </row>
    <row r="22" spans="1:18" ht="210" customHeight="1" x14ac:dyDescent="0.25">
      <c r="A22" s="64">
        <v>132</v>
      </c>
      <c r="B22" s="65" t="s">
        <v>1881</v>
      </c>
      <c r="C22" s="66" t="s">
        <v>1882</v>
      </c>
      <c r="D22"/>
      <c r="E22" s="67" t="s">
        <v>352</v>
      </c>
      <c r="F22" s="67" t="s">
        <v>575</v>
      </c>
      <c r="G22" s="67" t="s">
        <v>673</v>
      </c>
      <c r="H22" s="67" t="s">
        <v>576</v>
      </c>
      <c r="I22" s="67" t="s">
        <v>658</v>
      </c>
      <c r="J22" s="67" t="s">
        <v>355</v>
      </c>
      <c r="K22" s="68">
        <v>1</v>
      </c>
      <c r="L22" s="69">
        <v>0.2</v>
      </c>
      <c r="M22" s="68">
        <v>6</v>
      </c>
      <c r="N22" s="69">
        <v>6</v>
      </c>
      <c r="O22" s="68">
        <v>15</v>
      </c>
      <c r="P22" s="69">
        <v>15</v>
      </c>
      <c r="Q22" s="70">
        <v>90</v>
      </c>
      <c r="R22" s="71">
        <v>18.000000000000004</v>
      </c>
    </row>
    <row r="23" spans="1:18" ht="210" customHeight="1" x14ac:dyDescent="0.25">
      <c r="A23" s="64">
        <v>133</v>
      </c>
      <c r="B23" s="65" t="s">
        <v>1881</v>
      </c>
      <c r="C23" s="66" t="s">
        <v>1882</v>
      </c>
      <c r="D23"/>
      <c r="E23" s="67" t="s">
        <v>352</v>
      </c>
      <c r="F23" s="67" t="s">
        <v>371</v>
      </c>
      <c r="G23" s="67" t="s">
        <v>674</v>
      </c>
      <c r="H23" s="67" t="s">
        <v>372</v>
      </c>
      <c r="I23" s="67" t="s">
        <v>599</v>
      </c>
      <c r="J23" s="67" t="s">
        <v>366</v>
      </c>
      <c r="K23" s="68">
        <v>0.5</v>
      </c>
      <c r="L23" s="69">
        <v>0.2</v>
      </c>
      <c r="M23" s="68">
        <v>6</v>
      </c>
      <c r="N23" s="69">
        <v>6</v>
      </c>
      <c r="O23" s="68">
        <v>15</v>
      </c>
      <c r="P23" s="69">
        <v>15</v>
      </c>
      <c r="Q23" s="70">
        <v>45</v>
      </c>
      <c r="R23" s="71">
        <v>18.000000000000004</v>
      </c>
    </row>
    <row r="24" spans="1:18" ht="210" customHeight="1" x14ac:dyDescent="0.25">
      <c r="A24" s="64">
        <v>134</v>
      </c>
      <c r="B24" s="65" t="s">
        <v>1881</v>
      </c>
      <c r="C24" s="66" t="s">
        <v>1882</v>
      </c>
      <c r="D24"/>
      <c r="E24" s="67" t="s">
        <v>582</v>
      </c>
      <c r="F24" s="67" t="s">
        <v>583</v>
      </c>
      <c r="G24" s="67" t="s">
        <v>675</v>
      </c>
      <c r="H24" s="67" t="s">
        <v>584</v>
      </c>
      <c r="I24" s="67" t="s">
        <v>595</v>
      </c>
      <c r="J24" s="67" t="s">
        <v>184</v>
      </c>
      <c r="K24" s="68">
        <v>0.2</v>
      </c>
      <c r="L24" s="69">
        <v>0.2</v>
      </c>
      <c r="M24" s="68">
        <v>6</v>
      </c>
      <c r="N24" s="69">
        <v>6</v>
      </c>
      <c r="O24" s="68">
        <v>7</v>
      </c>
      <c r="P24" s="69">
        <v>7</v>
      </c>
      <c r="Q24" s="70">
        <v>8.4000000000000021</v>
      </c>
      <c r="R24" s="71">
        <v>8.4000000000000021</v>
      </c>
    </row>
    <row r="25" spans="1:18" ht="210" customHeight="1" x14ac:dyDescent="0.25">
      <c r="A25" s="64">
        <v>135</v>
      </c>
      <c r="B25" s="65" t="s">
        <v>1881</v>
      </c>
      <c r="C25" s="66" t="s">
        <v>1882</v>
      </c>
      <c r="D25"/>
      <c r="E25" s="67" t="s">
        <v>585</v>
      </c>
      <c r="F25" s="67" t="s">
        <v>586</v>
      </c>
      <c r="G25" s="67" t="s">
        <v>676</v>
      </c>
      <c r="H25" s="67" t="s">
        <v>587</v>
      </c>
      <c r="I25" s="67" t="s">
        <v>595</v>
      </c>
      <c r="J25" s="67" t="s">
        <v>184</v>
      </c>
      <c r="K25" s="68">
        <v>0.1</v>
      </c>
      <c r="L25" s="69">
        <v>0.1</v>
      </c>
      <c r="M25" s="68">
        <v>6</v>
      </c>
      <c r="N25" s="69">
        <v>6</v>
      </c>
      <c r="O25" s="68">
        <v>15</v>
      </c>
      <c r="P25" s="69">
        <v>15</v>
      </c>
      <c r="Q25" s="70">
        <v>9.0000000000000018</v>
      </c>
      <c r="R25" s="71">
        <v>9.0000000000000018</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6:R1048576">
    <cfRule type="expression" dxfId="527" priority="9">
      <formula>IF(ROW(Q1)&gt;6,Q1&gt;400)</formula>
    </cfRule>
    <cfRule type="expression" dxfId="526" priority="10">
      <formula>IF(ROW(Q1)&gt;6,Q1&gt;200)</formula>
    </cfRule>
    <cfRule type="expression" dxfId="525" priority="11">
      <formula>IF(ROW(Q1)&gt;6,Q1&gt;70)</formula>
    </cfRule>
    <cfRule type="expression" dxfId="524" priority="12">
      <formula>IF(ROW(Q1)&gt;6,Q1&gt;20)</formula>
    </cfRule>
  </conditionalFormatting>
  <conditionalFormatting sqref="Q7:R25">
    <cfRule type="expression" dxfId="523" priority="1">
      <formula>IF(ROW(Q7)&gt;6,Q7&gt;400)</formula>
    </cfRule>
    <cfRule type="expression" dxfId="522" priority="2">
      <formula>IF(ROW(Q7)&gt;6,Q7&gt;200)</formula>
    </cfRule>
    <cfRule type="expression" dxfId="521" priority="3">
      <formula>IF(ROW(Q7)&gt;6,Q7&gt;70)</formula>
    </cfRule>
    <cfRule type="expression" dxfId="520" priority="4">
      <formula>IF(ROW(Q7)&gt;6,Q7&gt;20)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5" fitToHeight="0" orientation="landscape" r:id="rId1"/>
  <colBreaks count="1" manualBreakCount="1">
    <brk id="18"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3"/>
  <sheetViews>
    <sheetView view="pageBreakPreview" topLeftCell="A22" zoomScale="60" zoomScaleNormal="80" workbookViewId="0">
      <selection activeCell="B22" sqref="B22"/>
    </sheetView>
  </sheetViews>
  <sheetFormatPr defaultColWidth="9.140625" defaultRowHeight="21" x14ac:dyDescent="0.25"/>
  <cols>
    <col min="1" max="1" width="7.42578125" style="16" customWidth="1"/>
    <col min="2" max="2" width="132.5703125" style="18" customWidth="1"/>
    <col min="3" max="3" width="77.5703125" style="18" hidden="1" customWidth="1"/>
    <col min="4" max="4" width="12.7109375" style="18" hidden="1" customWidth="1"/>
    <col min="5" max="5" width="30.140625" style="19" customWidth="1"/>
    <col min="6" max="6" width="11.5703125" style="19" customWidth="1"/>
    <col min="7" max="7" width="39.85546875" style="19" customWidth="1"/>
    <col min="8" max="8" width="33.28515625" style="19" customWidth="1"/>
    <col min="9" max="9" width="32.140625" style="19" customWidth="1"/>
    <col min="10" max="10" width="47"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136</v>
      </c>
      <c r="B7" s="65" t="s">
        <v>1883</v>
      </c>
      <c r="C7" s="66" t="s">
        <v>1884</v>
      </c>
      <c r="D7"/>
      <c r="E7" s="67" t="s">
        <v>1874</v>
      </c>
      <c r="F7" s="67" t="s">
        <v>20</v>
      </c>
      <c r="G7" s="67" t="s">
        <v>594</v>
      </c>
      <c r="H7" s="67" t="s">
        <v>21</v>
      </c>
      <c r="I7" s="67" t="s">
        <v>595</v>
      </c>
      <c r="J7" s="67" t="s">
        <v>397</v>
      </c>
      <c r="K7" s="68">
        <v>1</v>
      </c>
      <c r="L7" s="69">
        <v>1</v>
      </c>
      <c r="M7" s="68">
        <v>6</v>
      </c>
      <c r="N7" s="69">
        <v>6</v>
      </c>
      <c r="O7" s="68">
        <v>3</v>
      </c>
      <c r="P7" s="69">
        <v>3</v>
      </c>
      <c r="Q7" s="70">
        <v>18</v>
      </c>
      <c r="R7" s="71">
        <v>18</v>
      </c>
    </row>
    <row r="8" spans="1:20" ht="210" customHeight="1" x14ac:dyDescent="0.25">
      <c r="A8" s="64">
        <v>137</v>
      </c>
      <c r="B8" s="65" t="s">
        <v>1883</v>
      </c>
      <c r="C8" s="66" t="s">
        <v>1884</v>
      </c>
      <c r="D8"/>
      <c r="E8" s="67" t="s">
        <v>1827</v>
      </c>
      <c r="F8" s="67" t="s">
        <v>32</v>
      </c>
      <c r="G8" s="67" t="s">
        <v>1885</v>
      </c>
      <c r="H8" s="67" t="s">
        <v>1885</v>
      </c>
      <c r="I8" s="67" t="s">
        <v>599</v>
      </c>
      <c r="J8" s="67" t="s">
        <v>34</v>
      </c>
      <c r="K8" s="68">
        <v>3</v>
      </c>
      <c r="L8" s="69">
        <v>1</v>
      </c>
      <c r="M8" s="68">
        <v>6</v>
      </c>
      <c r="N8" s="69">
        <v>6</v>
      </c>
      <c r="O8" s="68">
        <v>3</v>
      </c>
      <c r="P8" s="69">
        <v>3</v>
      </c>
      <c r="Q8" s="70">
        <v>54</v>
      </c>
      <c r="R8" s="71">
        <v>18</v>
      </c>
    </row>
    <row r="9" spans="1:20" ht="210" customHeight="1" x14ac:dyDescent="0.25">
      <c r="A9" s="64">
        <v>138</v>
      </c>
      <c r="B9" s="65" t="s">
        <v>1883</v>
      </c>
      <c r="C9" s="66" t="s">
        <v>1884</v>
      </c>
      <c r="D9"/>
      <c r="E9" s="67" t="s">
        <v>133</v>
      </c>
      <c r="F9" s="67" t="s">
        <v>134</v>
      </c>
      <c r="G9" s="67" t="s">
        <v>652</v>
      </c>
      <c r="H9" s="67" t="s">
        <v>135</v>
      </c>
      <c r="I9" s="67" t="s">
        <v>599</v>
      </c>
      <c r="J9" s="67" t="s">
        <v>130</v>
      </c>
      <c r="K9" s="68">
        <v>0.5</v>
      </c>
      <c r="L9" s="69">
        <v>0.2</v>
      </c>
      <c r="M9" s="68">
        <v>3</v>
      </c>
      <c r="N9" s="69">
        <v>3</v>
      </c>
      <c r="O9" s="68">
        <v>15</v>
      </c>
      <c r="P9" s="69">
        <v>15</v>
      </c>
      <c r="Q9" s="70">
        <v>22.5</v>
      </c>
      <c r="R9" s="71">
        <v>9.0000000000000018</v>
      </c>
    </row>
    <row r="10" spans="1:20" ht="210" customHeight="1" x14ac:dyDescent="0.25">
      <c r="A10" s="64">
        <v>139</v>
      </c>
      <c r="B10" s="65" t="s">
        <v>1883</v>
      </c>
      <c r="C10" s="66" t="s">
        <v>1884</v>
      </c>
      <c r="D10"/>
      <c r="E10" s="67" t="s">
        <v>171</v>
      </c>
      <c r="F10" s="67" t="s">
        <v>172</v>
      </c>
      <c r="G10" s="67" t="s">
        <v>653</v>
      </c>
      <c r="H10" s="67" t="s">
        <v>173</v>
      </c>
      <c r="I10" s="67" t="s">
        <v>599</v>
      </c>
      <c r="J10" s="67" t="s">
        <v>654</v>
      </c>
      <c r="K10" s="68">
        <v>3</v>
      </c>
      <c r="L10" s="69">
        <v>0.5</v>
      </c>
      <c r="M10" s="68">
        <v>3</v>
      </c>
      <c r="N10" s="69">
        <v>3</v>
      </c>
      <c r="O10" s="68">
        <v>3</v>
      </c>
      <c r="P10" s="69">
        <v>3</v>
      </c>
      <c r="Q10" s="70">
        <v>27</v>
      </c>
      <c r="R10" s="71">
        <v>4.5</v>
      </c>
    </row>
    <row r="11" spans="1:20" ht="210" customHeight="1" x14ac:dyDescent="0.25">
      <c r="A11" s="64">
        <v>140</v>
      </c>
      <c r="B11" s="65" t="s">
        <v>1883</v>
      </c>
      <c r="C11" s="66" t="s">
        <v>1884</v>
      </c>
      <c r="D11"/>
      <c r="E11" s="67" t="s">
        <v>1332</v>
      </c>
      <c r="F11" s="67" t="s">
        <v>178</v>
      </c>
      <c r="G11" s="67" t="s">
        <v>656</v>
      </c>
      <c r="H11" s="67" t="s">
        <v>179</v>
      </c>
      <c r="I11" s="67" t="s">
        <v>599</v>
      </c>
      <c r="J11" s="67" t="s">
        <v>180</v>
      </c>
      <c r="K11" s="68">
        <v>3</v>
      </c>
      <c r="L11" s="69">
        <v>1</v>
      </c>
      <c r="M11" s="68">
        <v>3</v>
      </c>
      <c r="N11" s="69">
        <v>3</v>
      </c>
      <c r="O11" s="68">
        <v>3</v>
      </c>
      <c r="P11" s="69">
        <v>3</v>
      </c>
      <c r="Q11" s="70">
        <v>27</v>
      </c>
      <c r="R11" s="71">
        <v>9</v>
      </c>
    </row>
    <row r="12" spans="1:20" ht="210" customHeight="1" x14ac:dyDescent="0.25">
      <c r="A12" s="64">
        <v>141</v>
      </c>
      <c r="B12" s="65" t="s">
        <v>1883</v>
      </c>
      <c r="C12" s="66" t="s">
        <v>1884</v>
      </c>
      <c r="D12"/>
      <c r="E12" s="67" t="s">
        <v>240</v>
      </c>
      <c r="F12" s="67" t="s">
        <v>241</v>
      </c>
      <c r="G12" s="67" t="s">
        <v>990</v>
      </c>
      <c r="H12" s="67" t="s">
        <v>242</v>
      </c>
      <c r="I12" s="67" t="s">
        <v>595</v>
      </c>
      <c r="J12" s="67" t="s">
        <v>243</v>
      </c>
      <c r="K12" s="68">
        <v>0.5</v>
      </c>
      <c r="L12" s="69">
        <v>0.5</v>
      </c>
      <c r="M12" s="68">
        <v>6</v>
      </c>
      <c r="N12" s="69">
        <v>6</v>
      </c>
      <c r="O12" s="68">
        <v>3</v>
      </c>
      <c r="P12" s="69">
        <v>3</v>
      </c>
      <c r="Q12" s="70">
        <v>9</v>
      </c>
      <c r="R12" s="71">
        <v>9</v>
      </c>
    </row>
    <row r="13" spans="1:20" ht="210" customHeight="1" x14ac:dyDescent="0.25">
      <c r="A13" s="64">
        <v>142</v>
      </c>
      <c r="B13" s="65" t="s">
        <v>1883</v>
      </c>
      <c r="C13" s="66" t="s">
        <v>1884</v>
      </c>
      <c r="D13"/>
      <c r="E13" s="67" t="s">
        <v>532</v>
      </c>
      <c r="F13" s="67" t="s">
        <v>533</v>
      </c>
      <c r="G13" s="67" t="s">
        <v>657</v>
      </c>
      <c r="H13" s="67" t="s">
        <v>534</v>
      </c>
      <c r="I13" s="67" t="s">
        <v>658</v>
      </c>
      <c r="J13" s="67" t="s">
        <v>535</v>
      </c>
      <c r="K13" s="68">
        <v>3</v>
      </c>
      <c r="L13" s="69">
        <v>0.5</v>
      </c>
      <c r="M13" s="68">
        <v>6</v>
      </c>
      <c r="N13" s="69">
        <v>6</v>
      </c>
      <c r="O13" s="68">
        <v>7</v>
      </c>
      <c r="P13" s="69">
        <v>7</v>
      </c>
      <c r="Q13" s="70">
        <v>126</v>
      </c>
      <c r="R13" s="71">
        <v>21</v>
      </c>
    </row>
    <row r="14" spans="1:20" ht="210" customHeight="1" x14ac:dyDescent="0.25">
      <c r="A14" s="64">
        <v>143</v>
      </c>
      <c r="B14" s="65" t="s">
        <v>1883</v>
      </c>
      <c r="C14" s="66" t="s">
        <v>1884</v>
      </c>
      <c r="D14"/>
      <c r="E14" s="67" t="s">
        <v>309</v>
      </c>
      <c r="F14" s="67" t="s">
        <v>310</v>
      </c>
      <c r="G14" s="67" t="s">
        <v>659</v>
      </c>
      <c r="H14" s="67" t="s">
        <v>311</v>
      </c>
      <c r="I14" s="67" t="s">
        <v>599</v>
      </c>
      <c r="J14" s="67" t="s">
        <v>312</v>
      </c>
      <c r="K14" s="68">
        <v>1</v>
      </c>
      <c r="L14" s="69">
        <v>0.5</v>
      </c>
      <c r="M14" s="68">
        <v>6</v>
      </c>
      <c r="N14" s="69">
        <v>6</v>
      </c>
      <c r="O14" s="68">
        <v>7</v>
      </c>
      <c r="P14" s="69">
        <v>7</v>
      </c>
      <c r="Q14" s="70">
        <v>42</v>
      </c>
      <c r="R14" s="71">
        <v>21</v>
      </c>
    </row>
    <row r="15" spans="1:20" ht="210" customHeight="1" x14ac:dyDescent="0.25">
      <c r="A15" s="64">
        <v>144</v>
      </c>
      <c r="B15" s="65" t="s">
        <v>1883</v>
      </c>
      <c r="C15" s="66" t="s">
        <v>1884</v>
      </c>
      <c r="D15"/>
      <c r="E15" s="67" t="s">
        <v>1886</v>
      </c>
      <c r="F15" s="67" t="s">
        <v>334</v>
      </c>
      <c r="G15" s="67" t="s">
        <v>660</v>
      </c>
      <c r="H15" s="67" t="s">
        <v>335</v>
      </c>
      <c r="I15" s="67" t="s">
        <v>661</v>
      </c>
      <c r="J15" s="67" t="s">
        <v>336</v>
      </c>
      <c r="K15" s="68">
        <v>3</v>
      </c>
      <c r="L15" s="69">
        <v>0.5</v>
      </c>
      <c r="M15" s="68">
        <v>6</v>
      </c>
      <c r="N15" s="69">
        <v>6</v>
      </c>
      <c r="O15" s="68">
        <v>15</v>
      </c>
      <c r="P15" s="69">
        <v>15</v>
      </c>
      <c r="Q15" s="70">
        <v>270</v>
      </c>
      <c r="R15" s="71">
        <v>45</v>
      </c>
    </row>
    <row r="16" spans="1:20" ht="210" customHeight="1" x14ac:dyDescent="0.25">
      <c r="A16" s="64">
        <v>145</v>
      </c>
      <c r="B16" s="65" t="s">
        <v>1883</v>
      </c>
      <c r="C16" s="66" t="s">
        <v>1884</v>
      </c>
      <c r="D16"/>
      <c r="E16" s="67" t="s">
        <v>662</v>
      </c>
      <c r="F16" s="67" t="s">
        <v>663</v>
      </c>
      <c r="G16" s="67" t="s">
        <v>664</v>
      </c>
      <c r="H16" s="67" t="s">
        <v>665</v>
      </c>
      <c r="I16" s="67" t="s">
        <v>599</v>
      </c>
      <c r="J16" s="67" t="s">
        <v>666</v>
      </c>
      <c r="K16" s="68">
        <v>0.5</v>
      </c>
      <c r="L16" s="69">
        <v>0.2</v>
      </c>
      <c r="M16" s="68">
        <v>6</v>
      </c>
      <c r="N16" s="69">
        <v>6</v>
      </c>
      <c r="O16" s="68">
        <v>7</v>
      </c>
      <c r="P16" s="69">
        <v>7</v>
      </c>
      <c r="Q16" s="70">
        <v>21</v>
      </c>
      <c r="R16" s="71">
        <v>8.4000000000000021</v>
      </c>
    </row>
    <row r="17" spans="1:18" ht="210" customHeight="1" x14ac:dyDescent="0.25">
      <c r="A17" s="64">
        <v>146</v>
      </c>
      <c r="B17" s="65" t="s">
        <v>1883</v>
      </c>
      <c r="C17" s="66" t="s">
        <v>1884</v>
      </c>
      <c r="D17"/>
      <c r="E17" s="67" t="s">
        <v>346</v>
      </c>
      <c r="F17" s="67" t="s">
        <v>347</v>
      </c>
      <c r="G17" s="67" t="s">
        <v>667</v>
      </c>
      <c r="H17" s="67" t="s">
        <v>348</v>
      </c>
      <c r="I17" s="67" t="s">
        <v>658</v>
      </c>
      <c r="J17" s="67" t="s">
        <v>349</v>
      </c>
      <c r="K17" s="68">
        <v>0.5</v>
      </c>
      <c r="L17" s="69">
        <v>0.1</v>
      </c>
      <c r="M17" s="68">
        <v>6</v>
      </c>
      <c r="N17" s="69">
        <v>6</v>
      </c>
      <c r="O17" s="68">
        <v>40</v>
      </c>
      <c r="P17" s="69">
        <v>40</v>
      </c>
      <c r="Q17" s="70">
        <v>120</v>
      </c>
      <c r="R17" s="71">
        <v>24.000000000000004</v>
      </c>
    </row>
    <row r="18" spans="1:18" ht="210" customHeight="1" x14ac:dyDescent="0.25">
      <c r="A18" s="64">
        <v>147</v>
      </c>
      <c r="B18" s="65" t="s">
        <v>1883</v>
      </c>
      <c r="C18" s="66" t="s">
        <v>1884</v>
      </c>
      <c r="D18"/>
      <c r="E18" s="67" t="s">
        <v>352</v>
      </c>
      <c r="F18" s="67" t="s">
        <v>353</v>
      </c>
      <c r="G18" s="67" t="s">
        <v>668</v>
      </c>
      <c r="H18" s="67" t="s">
        <v>354</v>
      </c>
      <c r="I18" s="67" t="s">
        <v>658</v>
      </c>
      <c r="J18" s="67" t="s">
        <v>355</v>
      </c>
      <c r="K18" s="68">
        <v>1</v>
      </c>
      <c r="L18" s="69">
        <v>0.2</v>
      </c>
      <c r="M18" s="68">
        <v>6</v>
      </c>
      <c r="N18" s="69">
        <v>6</v>
      </c>
      <c r="O18" s="68">
        <v>15</v>
      </c>
      <c r="P18" s="69">
        <v>15</v>
      </c>
      <c r="Q18" s="70">
        <v>90</v>
      </c>
      <c r="R18" s="71">
        <v>18.000000000000004</v>
      </c>
    </row>
    <row r="19" spans="1:18" ht="210" customHeight="1" x14ac:dyDescent="0.25">
      <c r="A19" s="64">
        <v>148</v>
      </c>
      <c r="B19" s="65" t="s">
        <v>1883</v>
      </c>
      <c r="C19" s="66" t="s">
        <v>1884</v>
      </c>
      <c r="D19"/>
      <c r="E19" s="67" t="s">
        <v>352</v>
      </c>
      <c r="F19" s="67" t="s">
        <v>358</v>
      </c>
      <c r="G19" s="67" t="s">
        <v>669</v>
      </c>
      <c r="H19" s="67" t="s">
        <v>359</v>
      </c>
      <c r="I19" s="67" t="s">
        <v>599</v>
      </c>
      <c r="J19" s="67" t="s">
        <v>360</v>
      </c>
      <c r="K19" s="68">
        <v>0.5</v>
      </c>
      <c r="L19" s="69">
        <v>0.2</v>
      </c>
      <c r="M19" s="68">
        <v>6</v>
      </c>
      <c r="N19" s="69">
        <v>6</v>
      </c>
      <c r="O19" s="68">
        <v>15</v>
      </c>
      <c r="P19" s="69">
        <v>15</v>
      </c>
      <c r="Q19" s="70">
        <v>45</v>
      </c>
      <c r="R19" s="71">
        <v>18.000000000000004</v>
      </c>
    </row>
    <row r="20" spans="1:18" ht="210" customHeight="1" x14ac:dyDescent="0.25">
      <c r="A20" s="64">
        <v>149</v>
      </c>
      <c r="B20" s="65" t="s">
        <v>1883</v>
      </c>
      <c r="C20" s="66" t="s">
        <v>1884</v>
      </c>
      <c r="D20"/>
      <c r="E20" s="67" t="s">
        <v>352</v>
      </c>
      <c r="F20" s="67" t="s">
        <v>569</v>
      </c>
      <c r="G20" s="67" t="s">
        <v>670</v>
      </c>
      <c r="H20" s="67" t="s">
        <v>570</v>
      </c>
      <c r="I20" s="67" t="s">
        <v>658</v>
      </c>
      <c r="J20" s="67" t="s">
        <v>355</v>
      </c>
      <c r="K20" s="68">
        <v>1</v>
      </c>
      <c r="L20" s="69">
        <v>0.2</v>
      </c>
      <c r="M20" s="68">
        <v>6</v>
      </c>
      <c r="N20" s="69">
        <v>6</v>
      </c>
      <c r="O20" s="68">
        <v>15</v>
      </c>
      <c r="P20" s="69">
        <v>15</v>
      </c>
      <c r="Q20" s="70">
        <v>90</v>
      </c>
      <c r="R20" s="71">
        <v>18.000000000000004</v>
      </c>
    </row>
    <row r="21" spans="1:18" ht="210" customHeight="1" x14ac:dyDescent="0.25">
      <c r="A21" s="64">
        <v>150</v>
      </c>
      <c r="B21" s="65" t="s">
        <v>1883</v>
      </c>
      <c r="C21" s="66" t="s">
        <v>1884</v>
      </c>
      <c r="D21"/>
      <c r="E21" s="67" t="s">
        <v>352</v>
      </c>
      <c r="F21" s="67" t="s">
        <v>575</v>
      </c>
      <c r="G21" s="67" t="s">
        <v>673</v>
      </c>
      <c r="H21" s="67" t="s">
        <v>576</v>
      </c>
      <c r="I21" s="67" t="s">
        <v>658</v>
      </c>
      <c r="J21" s="67" t="s">
        <v>355</v>
      </c>
      <c r="K21" s="68">
        <v>1</v>
      </c>
      <c r="L21" s="69">
        <v>0.2</v>
      </c>
      <c r="M21" s="68">
        <v>6</v>
      </c>
      <c r="N21" s="69">
        <v>6</v>
      </c>
      <c r="O21" s="68">
        <v>15</v>
      </c>
      <c r="P21" s="69">
        <v>15</v>
      </c>
      <c r="Q21" s="70">
        <v>90</v>
      </c>
      <c r="R21" s="71">
        <v>18.000000000000004</v>
      </c>
    </row>
    <row r="22" spans="1:18" ht="210" customHeight="1" x14ac:dyDescent="0.25">
      <c r="A22" s="64">
        <v>151</v>
      </c>
      <c r="B22" s="65" t="s">
        <v>1883</v>
      </c>
      <c r="C22" s="66" t="s">
        <v>1884</v>
      </c>
      <c r="D22"/>
      <c r="E22" s="67" t="s">
        <v>582</v>
      </c>
      <c r="F22" s="67" t="s">
        <v>583</v>
      </c>
      <c r="G22" s="67" t="s">
        <v>675</v>
      </c>
      <c r="H22" s="67" t="s">
        <v>584</v>
      </c>
      <c r="I22" s="67" t="s">
        <v>595</v>
      </c>
      <c r="J22" s="67" t="s">
        <v>184</v>
      </c>
      <c r="K22" s="68">
        <v>0.2</v>
      </c>
      <c r="L22" s="69">
        <v>0.2</v>
      </c>
      <c r="M22" s="68">
        <v>6</v>
      </c>
      <c r="N22" s="69">
        <v>6</v>
      </c>
      <c r="O22" s="68">
        <v>7</v>
      </c>
      <c r="P22" s="69">
        <v>7</v>
      </c>
      <c r="Q22" s="70">
        <v>8.4000000000000021</v>
      </c>
      <c r="R22" s="71">
        <v>8.4000000000000021</v>
      </c>
    </row>
    <row r="23" spans="1:18" ht="210" customHeight="1" x14ac:dyDescent="0.25">
      <c r="A23" s="64">
        <v>152</v>
      </c>
      <c r="B23" s="65" t="s">
        <v>1883</v>
      </c>
      <c r="C23" s="66" t="s">
        <v>1884</v>
      </c>
      <c r="D23"/>
      <c r="E23" s="67" t="s">
        <v>585</v>
      </c>
      <c r="F23" s="67" t="s">
        <v>586</v>
      </c>
      <c r="G23" s="67" t="s">
        <v>676</v>
      </c>
      <c r="H23" s="67" t="s">
        <v>587</v>
      </c>
      <c r="I23" s="67" t="s">
        <v>595</v>
      </c>
      <c r="J23" s="67" t="s">
        <v>184</v>
      </c>
      <c r="K23" s="68">
        <v>0.1</v>
      </c>
      <c r="L23" s="69">
        <v>0.1</v>
      </c>
      <c r="M23" s="68">
        <v>6</v>
      </c>
      <c r="N23" s="69">
        <v>6</v>
      </c>
      <c r="O23" s="68">
        <v>15</v>
      </c>
      <c r="P23" s="69">
        <v>15</v>
      </c>
      <c r="Q23" s="70">
        <v>9.0000000000000018</v>
      </c>
      <c r="R23" s="71">
        <v>9.0000000000000018</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4:R1048576">
    <cfRule type="expression" dxfId="519" priority="9">
      <formula>IF(ROW(Q1)&gt;6,Q1&gt;400)</formula>
    </cfRule>
    <cfRule type="expression" dxfId="518" priority="10">
      <formula>IF(ROW(Q1)&gt;6,Q1&gt;200)</formula>
    </cfRule>
    <cfRule type="expression" dxfId="517" priority="11">
      <formula>IF(ROW(Q1)&gt;6,Q1&gt;70)</formula>
    </cfRule>
    <cfRule type="expression" dxfId="516" priority="12">
      <formula>IF(ROW(Q1)&gt;6,Q1&gt;20)</formula>
    </cfRule>
  </conditionalFormatting>
  <conditionalFormatting sqref="Q7:R23">
    <cfRule type="expression" dxfId="515" priority="1">
      <formula>IF(ROW(Q7)&gt;6,Q7&gt;400)</formula>
    </cfRule>
    <cfRule type="expression" dxfId="514" priority="2">
      <formula>IF(ROW(Q7)&gt;6,Q7&gt;200)</formula>
    </cfRule>
    <cfRule type="expression" dxfId="513" priority="3">
      <formula>IF(ROW(Q7)&gt;6,Q7&gt;70)</formula>
    </cfRule>
    <cfRule type="expression" dxfId="512" priority="4">
      <formula>IF(ROW(Q7)&gt;6,Q7&gt;20)</formula>
    </cfRule>
  </conditionalFormatting>
  <dataValidations count="4">
    <dataValidation type="list" allowBlank="1" showInputMessage="1" showErrorMessage="1" sqref="K7:L1048576">
      <formula1>Вр</formula1>
    </dataValidation>
    <dataValidation type="list" allowBlank="1" showInputMessage="1" showErrorMessage="1" sqref="M7:N1048576">
      <formula1>Пд</formula1>
    </dataValidation>
    <dataValidation type="list" allowBlank="1" showInputMessage="1" showErrorMessage="1" sqref="O7:P1048576">
      <formula1>Пс</formula1>
    </dataValidation>
    <dataValidation type="list" allowBlank="1" showInputMessage="1" showErrorMessage="1" sqref="F7:F1048576">
      <formula1>Код</formula1>
    </dataValidation>
  </dataValidations>
  <pageMargins left="0.51181102362204722" right="0.31496062992125984" top="0.35433070866141736" bottom="0.35433070866141736" header="0.31496062992125984" footer="0.31496062992125984"/>
  <pageSetup paperSize="9" scale="35" fitToHeight="0" orientation="landscape" r:id="rId1"/>
  <colBreaks count="1" manualBreakCount="1">
    <brk id="18"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6"/>
  <sheetViews>
    <sheetView view="pageBreakPreview" topLeftCell="A22" zoomScale="60" zoomScaleNormal="80" workbookViewId="0">
      <selection activeCell="B23" sqref="B23"/>
    </sheetView>
  </sheetViews>
  <sheetFormatPr defaultColWidth="9.140625" defaultRowHeight="21" x14ac:dyDescent="0.25"/>
  <cols>
    <col min="1" max="1" width="7.42578125" style="16" customWidth="1"/>
    <col min="2" max="2" width="132.5703125" style="18" customWidth="1"/>
    <col min="3" max="3" width="77.5703125" style="18" hidden="1" customWidth="1"/>
    <col min="4" max="4" width="12.7109375" style="18" hidden="1" customWidth="1"/>
    <col min="5" max="5" width="30.140625" style="19" customWidth="1"/>
    <col min="6" max="6" width="11.5703125" style="19" customWidth="1"/>
    <col min="7" max="7" width="39.85546875" style="19" customWidth="1"/>
    <col min="8" max="8" width="33.28515625" style="19" customWidth="1"/>
    <col min="9" max="9" width="32.140625" style="19" customWidth="1"/>
    <col min="10" max="10" width="47"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153</v>
      </c>
      <c r="B7" s="65" t="s">
        <v>1887</v>
      </c>
      <c r="C7" s="66" t="s">
        <v>1888</v>
      </c>
      <c r="D7"/>
      <c r="E7" s="67" t="s">
        <v>1874</v>
      </c>
      <c r="F7" s="67" t="s">
        <v>20</v>
      </c>
      <c r="G7" s="67" t="s">
        <v>594</v>
      </c>
      <c r="H7" s="67" t="s">
        <v>21</v>
      </c>
      <c r="I7" s="67" t="s">
        <v>595</v>
      </c>
      <c r="J7" s="67" t="s">
        <v>397</v>
      </c>
      <c r="K7" s="68">
        <v>1</v>
      </c>
      <c r="L7" s="69">
        <v>1</v>
      </c>
      <c r="M7" s="68">
        <v>6</v>
      </c>
      <c r="N7" s="69">
        <v>6</v>
      </c>
      <c r="O7" s="68">
        <v>3</v>
      </c>
      <c r="P7" s="69">
        <v>3</v>
      </c>
      <c r="Q7" s="70">
        <v>18</v>
      </c>
      <c r="R7" s="71">
        <v>18</v>
      </c>
    </row>
    <row r="8" spans="1:20" ht="210" customHeight="1" x14ac:dyDescent="0.25">
      <c r="A8" s="64">
        <v>154</v>
      </c>
      <c r="B8" s="65" t="s">
        <v>1887</v>
      </c>
      <c r="C8" s="66" t="s">
        <v>1888</v>
      </c>
      <c r="D8"/>
      <c r="E8" s="67" t="s">
        <v>1849</v>
      </c>
      <c r="F8" s="67" t="s">
        <v>32</v>
      </c>
      <c r="G8" s="67" t="s">
        <v>647</v>
      </c>
      <c r="H8" s="67" t="s">
        <v>33</v>
      </c>
      <c r="I8" s="67" t="s">
        <v>599</v>
      </c>
      <c r="J8" s="67" t="s">
        <v>1819</v>
      </c>
      <c r="K8" s="68">
        <v>3</v>
      </c>
      <c r="L8" s="69">
        <v>1</v>
      </c>
      <c r="M8" s="68">
        <v>6</v>
      </c>
      <c r="N8" s="69">
        <v>6</v>
      </c>
      <c r="O8" s="68">
        <v>3</v>
      </c>
      <c r="P8" s="69">
        <v>3</v>
      </c>
      <c r="Q8" s="70">
        <v>54</v>
      </c>
      <c r="R8" s="71">
        <v>18</v>
      </c>
    </row>
    <row r="9" spans="1:20" ht="210" customHeight="1" x14ac:dyDescent="0.25">
      <c r="A9" s="64">
        <v>155</v>
      </c>
      <c r="B9" s="65" t="s">
        <v>1887</v>
      </c>
      <c r="C9" s="66" t="s">
        <v>1888</v>
      </c>
      <c r="D9"/>
      <c r="E9" s="67" t="s">
        <v>133</v>
      </c>
      <c r="F9" s="67" t="s">
        <v>134</v>
      </c>
      <c r="G9" s="67" t="s">
        <v>652</v>
      </c>
      <c r="H9" s="67" t="s">
        <v>135</v>
      </c>
      <c r="I9" s="67" t="s">
        <v>599</v>
      </c>
      <c r="J9" s="67" t="s">
        <v>1889</v>
      </c>
      <c r="K9" s="68">
        <v>0.5</v>
      </c>
      <c r="L9" s="69">
        <v>0.2</v>
      </c>
      <c r="M9" s="68">
        <v>3</v>
      </c>
      <c r="N9" s="69">
        <v>3</v>
      </c>
      <c r="O9" s="68">
        <v>15</v>
      </c>
      <c r="P9" s="69">
        <v>15</v>
      </c>
      <c r="Q9" s="70">
        <v>22.5</v>
      </c>
      <c r="R9" s="71">
        <v>9.0000000000000018</v>
      </c>
    </row>
    <row r="10" spans="1:20" ht="210" customHeight="1" x14ac:dyDescent="0.25">
      <c r="A10" s="64">
        <v>156</v>
      </c>
      <c r="B10" s="65" t="s">
        <v>1887</v>
      </c>
      <c r="C10" s="66" t="s">
        <v>1888</v>
      </c>
      <c r="D10"/>
      <c r="E10" s="67" t="s">
        <v>171</v>
      </c>
      <c r="F10" s="67" t="s">
        <v>172</v>
      </c>
      <c r="G10" s="67" t="s">
        <v>653</v>
      </c>
      <c r="H10" s="67" t="s">
        <v>173</v>
      </c>
      <c r="I10" s="67" t="s">
        <v>599</v>
      </c>
      <c r="J10" s="67" t="s">
        <v>654</v>
      </c>
      <c r="K10" s="68">
        <v>3</v>
      </c>
      <c r="L10" s="69">
        <v>0.5</v>
      </c>
      <c r="M10" s="68">
        <v>3</v>
      </c>
      <c r="N10" s="69">
        <v>3</v>
      </c>
      <c r="O10" s="68">
        <v>3</v>
      </c>
      <c r="P10" s="69">
        <v>3</v>
      </c>
      <c r="Q10" s="70">
        <v>27</v>
      </c>
      <c r="R10" s="71">
        <v>4.5</v>
      </c>
    </row>
    <row r="11" spans="1:20" ht="210" customHeight="1" x14ac:dyDescent="0.25">
      <c r="A11" s="64">
        <v>157</v>
      </c>
      <c r="B11" s="65" t="s">
        <v>1887</v>
      </c>
      <c r="C11" s="66" t="s">
        <v>1888</v>
      </c>
      <c r="D11"/>
      <c r="E11" s="67" t="s">
        <v>655</v>
      </c>
      <c r="F11" s="67" t="s">
        <v>178</v>
      </c>
      <c r="G11" s="67" t="s">
        <v>656</v>
      </c>
      <c r="H11" s="67" t="s">
        <v>179</v>
      </c>
      <c r="I11" s="67" t="s">
        <v>599</v>
      </c>
      <c r="J11" s="67" t="s">
        <v>1823</v>
      </c>
      <c r="K11" s="68">
        <v>3</v>
      </c>
      <c r="L11" s="69">
        <v>1</v>
      </c>
      <c r="M11" s="68">
        <v>3</v>
      </c>
      <c r="N11" s="69">
        <v>3</v>
      </c>
      <c r="O11" s="68">
        <v>3</v>
      </c>
      <c r="P11" s="69">
        <v>3</v>
      </c>
      <c r="Q11" s="70">
        <v>27</v>
      </c>
      <c r="R11" s="71">
        <v>9</v>
      </c>
    </row>
    <row r="12" spans="1:20" ht="210" customHeight="1" x14ac:dyDescent="0.25">
      <c r="A12" s="64">
        <v>158</v>
      </c>
      <c r="B12" s="65" t="s">
        <v>1887</v>
      </c>
      <c r="C12" s="66" t="s">
        <v>1888</v>
      </c>
      <c r="D12"/>
      <c r="E12" s="67" t="s">
        <v>240</v>
      </c>
      <c r="F12" s="67" t="s">
        <v>241</v>
      </c>
      <c r="G12" s="67" t="s">
        <v>990</v>
      </c>
      <c r="H12" s="67" t="s">
        <v>242</v>
      </c>
      <c r="I12" s="67" t="s">
        <v>595</v>
      </c>
      <c r="J12" s="67" t="s">
        <v>243</v>
      </c>
      <c r="K12" s="68">
        <v>0.5</v>
      </c>
      <c r="L12" s="69">
        <v>0.5</v>
      </c>
      <c r="M12" s="68">
        <v>6</v>
      </c>
      <c r="N12" s="69">
        <v>6</v>
      </c>
      <c r="O12" s="68">
        <v>3</v>
      </c>
      <c r="P12" s="69">
        <v>3</v>
      </c>
      <c r="Q12" s="70">
        <v>9</v>
      </c>
      <c r="R12" s="71">
        <v>9</v>
      </c>
    </row>
    <row r="13" spans="1:20" ht="210" customHeight="1" x14ac:dyDescent="0.25">
      <c r="A13" s="64">
        <v>159</v>
      </c>
      <c r="B13" s="65" t="s">
        <v>1887</v>
      </c>
      <c r="C13" s="66" t="s">
        <v>1888</v>
      </c>
      <c r="D13"/>
      <c r="E13" s="67" t="s">
        <v>532</v>
      </c>
      <c r="F13" s="67" t="s">
        <v>533</v>
      </c>
      <c r="G13" s="67" t="s">
        <v>657</v>
      </c>
      <c r="H13" s="67" t="s">
        <v>534</v>
      </c>
      <c r="I13" s="67" t="s">
        <v>658</v>
      </c>
      <c r="J13" s="67" t="s">
        <v>535</v>
      </c>
      <c r="K13" s="68">
        <v>3</v>
      </c>
      <c r="L13" s="69">
        <v>0.5</v>
      </c>
      <c r="M13" s="68">
        <v>6</v>
      </c>
      <c r="N13" s="69">
        <v>6</v>
      </c>
      <c r="O13" s="68">
        <v>7</v>
      </c>
      <c r="P13" s="69">
        <v>7</v>
      </c>
      <c r="Q13" s="70">
        <v>126</v>
      </c>
      <c r="R13" s="71">
        <v>21</v>
      </c>
    </row>
    <row r="14" spans="1:20" ht="210" customHeight="1" x14ac:dyDescent="0.25">
      <c r="A14" s="64">
        <v>160</v>
      </c>
      <c r="B14" s="65" t="s">
        <v>1887</v>
      </c>
      <c r="C14" s="66" t="s">
        <v>1888</v>
      </c>
      <c r="D14"/>
      <c r="E14" s="67" t="s">
        <v>309</v>
      </c>
      <c r="F14" s="67" t="s">
        <v>310</v>
      </c>
      <c r="G14" s="67" t="s">
        <v>659</v>
      </c>
      <c r="H14" s="67" t="s">
        <v>311</v>
      </c>
      <c r="I14" s="67" t="s">
        <v>599</v>
      </c>
      <c r="J14" s="67" t="s">
        <v>312</v>
      </c>
      <c r="K14" s="68">
        <v>1</v>
      </c>
      <c r="L14" s="69">
        <v>0.5</v>
      </c>
      <c r="M14" s="68">
        <v>6</v>
      </c>
      <c r="N14" s="69">
        <v>6</v>
      </c>
      <c r="O14" s="68">
        <v>7</v>
      </c>
      <c r="P14" s="69">
        <v>7</v>
      </c>
      <c r="Q14" s="70">
        <v>42</v>
      </c>
      <c r="R14" s="71">
        <v>21</v>
      </c>
    </row>
    <row r="15" spans="1:20" ht="210" customHeight="1" x14ac:dyDescent="0.25">
      <c r="A15" s="64">
        <v>161</v>
      </c>
      <c r="B15" s="65" t="s">
        <v>1887</v>
      </c>
      <c r="C15" s="66" t="s">
        <v>1888</v>
      </c>
      <c r="D15"/>
      <c r="E15" s="67" t="s">
        <v>1890</v>
      </c>
      <c r="F15" s="67" t="s">
        <v>334</v>
      </c>
      <c r="G15" s="67" t="s">
        <v>660</v>
      </c>
      <c r="H15" s="67" t="s">
        <v>335</v>
      </c>
      <c r="I15" s="67" t="s">
        <v>661</v>
      </c>
      <c r="J15" s="67" t="s">
        <v>1891</v>
      </c>
      <c r="K15" s="68">
        <v>3</v>
      </c>
      <c r="L15" s="69">
        <v>0.5</v>
      </c>
      <c r="M15" s="68">
        <v>6</v>
      </c>
      <c r="N15" s="69">
        <v>6</v>
      </c>
      <c r="O15" s="68">
        <v>15</v>
      </c>
      <c r="P15" s="69">
        <v>15</v>
      </c>
      <c r="Q15" s="70">
        <v>270</v>
      </c>
      <c r="R15" s="71">
        <v>45</v>
      </c>
    </row>
    <row r="16" spans="1:20" ht="210" customHeight="1" x14ac:dyDescent="0.25">
      <c r="A16" s="64">
        <v>162</v>
      </c>
      <c r="B16" s="65" t="s">
        <v>1887</v>
      </c>
      <c r="C16" s="66" t="s">
        <v>1888</v>
      </c>
      <c r="D16"/>
      <c r="E16" s="67" t="s">
        <v>1892</v>
      </c>
      <c r="F16" s="67" t="s">
        <v>663</v>
      </c>
      <c r="G16" s="67" t="s">
        <v>664</v>
      </c>
      <c r="H16" s="67" t="s">
        <v>665</v>
      </c>
      <c r="I16" s="67" t="s">
        <v>599</v>
      </c>
      <c r="J16" s="67" t="s">
        <v>1833</v>
      </c>
      <c r="K16" s="68">
        <v>0.5</v>
      </c>
      <c r="L16" s="69">
        <v>0.2</v>
      </c>
      <c r="M16" s="68">
        <v>6</v>
      </c>
      <c r="N16" s="69">
        <v>6</v>
      </c>
      <c r="O16" s="68">
        <v>7</v>
      </c>
      <c r="P16" s="69">
        <v>7</v>
      </c>
      <c r="Q16" s="70">
        <v>21</v>
      </c>
      <c r="R16" s="71">
        <v>8.4000000000000021</v>
      </c>
    </row>
    <row r="17" spans="1:18" ht="210" customHeight="1" x14ac:dyDescent="0.25">
      <c r="A17" s="64">
        <v>163</v>
      </c>
      <c r="B17" s="65" t="s">
        <v>1887</v>
      </c>
      <c r="C17" s="66" t="s">
        <v>1888</v>
      </c>
      <c r="D17"/>
      <c r="E17" s="67" t="s">
        <v>346</v>
      </c>
      <c r="F17" s="67" t="s">
        <v>347</v>
      </c>
      <c r="G17" s="67" t="s">
        <v>667</v>
      </c>
      <c r="H17" s="67" t="s">
        <v>348</v>
      </c>
      <c r="I17" s="67" t="s">
        <v>658</v>
      </c>
      <c r="J17" s="67" t="s">
        <v>349</v>
      </c>
      <c r="K17" s="68">
        <v>0.5</v>
      </c>
      <c r="L17" s="69">
        <v>0.1</v>
      </c>
      <c r="M17" s="68">
        <v>6</v>
      </c>
      <c r="N17" s="69">
        <v>6</v>
      </c>
      <c r="O17" s="68">
        <v>40</v>
      </c>
      <c r="P17" s="69">
        <v>40</v>
      </c>
      <c r="Q17" s="70">
        <v>120</v>
      </c>
      <c r="R17" s="71">
        <v>24.000000000000004</v>
      </c>
    </row>
    <row r="18" spans="1:18" ht="210" customHeight="1" x14ac:dyDescent="0.25">
      <c r="A18" s="64">
        <v>164</v>
      </c>
      <c r="B18" s="65" t="s">
        <v>1887</v>
      </c>
      <c r="C18" s="66" t="s">
        <v>1888</v>
      </c>
      <c r="D18"/>
      <c r="E18" s="67" t="s">
        <v>352</v>
      </c>
      <c r="F18" s="67" t="s">
        <v>353</v>
      </c>
      <c r="G18" s="67" t="s">
        <v>668</v>
      </c>
      <c r="H18" s="67" t="s">
        <v>354</v>
      </c>
      <c r="I18" s="67" t="s">
        <v>658</v>
      </c>
      <c r="J18" s="67" t="s">
        <v>355</v>
      </c>
      <c r="K18" s="68">
        <v>1</v>
      </c>
      <c r="L18" s="69">
        <v>0.2</v>
      </c>
      <c r="M18" s="68">
        <v>6</v>
      </c>
      <c r="N18" s="69">
        <v>6</v>
      </c>
      <c r="O18" s="68">
        <v>15</v>
      </c>
      <c r="P18" s="69">
        <v>15</v>
      </c>
      <c r="Q18" s="70">
        <v>90</v>
      </c>
      <c r="R18" s="71">
        <v>18.000000000000004</v>
      </c>
    </row>
    <row r="19" spans="1:18" ht="210" customHeight="1" x14ac:dyDescent="0.25">
      <c r="A19" s="64">
        <v>165</v>
      </c>
      <c r="B19" s="65" t="s">
        <v>1887</v>
      </c>
      <c r="C19" s="66" t="s">
        <v>1888</v>
      </c>
      <c r="D19"/>
      <c r="E19" s="67" t="s">
        <v>352</v>
      </c>
      <c r="F19" s="67" t="s">
        <v>358</v>
      </c>
      <c r="G19" s="67" t="s">
        <v>669</v>
      </c>
      <c r="H19" s="67" t="s">
        <v>359</v>
      </c>
      <c r="I19" s="67" t="s">
        <v>599</v>
      </c>
      <c r="J19" s="67" t="s">
        <v>360</v>
      </c>
      <c r="K19" s="68">
        <v>0.5</v>
      </c>
      <c r="L19" s="69">
        <v>0.2</v>
      </c>
      <c r="M19" s="68">
        <v>6</v>
      </c>
      <c r="N19" s="69">
        <v>6</v>
      </c>
      <c r="O19" s="68">
        <v>15</v>
      </c>
      <c r="P19" s="69">
        <v>15</v>
      </c>
      <c r="Q19" s="70">
        <v>45</v>
      </c>
      <c r="R19" s="71">
        <v>18.000000000000004</v>
      </c>
    </row>
    <row r="20" spans="1:18" ht="210" customHeight="1" x14ac:dyDescent="0.25">
      <c r="A20" s="64">
        <v>166</v>
      </c>
      <c r="B20" s="65" t="s">
        <v>1887</v>
      </c>
      <c r="C20" s="66" t="s">
        <v>1888</v>
      </c>
      <c r="D20"/>
      <c r="E20" s="67" t="s">
        <v>352</v>
      </c>
      <c r="F20" s="67" t="s">
        <v>569</v>
      </c>
      <c r="G20" s="67" t="s">
        <v>670</v>
      </c>
      <c r="H20" s="67" t="s">
        <v>570</v>
      </c>
      <c r="I20" s="67" t="s">
        <v>658</v>
      </c>
      <c r="J20" s="67" t="s">
        <v>355</v>
      </c>
      <c r="K20" s="68">
        <v>1</v>
      </c>
      <c r="L20" s="69">
        <v>0.2</v>
      </c>
      <c r="M20" s="68">
        <v>6</v>
      </c>
      <c r="N20" s="69">
        <v>6</v>
      </c>
      <c r="O20" s="68">
        <v>15</v>
      </c>
      <c r="P20" s="69">
        <v>15</v>
      </c>
      <c r="Q20" s="70">
        <v>90</v>
      </c>
      <c r="R20" s="71">
        <v>18.000000000000004</v>
      </c>
    </row>
    <row r="21" spans="1:18" ht="210" customHeight="1" x14ac:dyDescent="0.25">
      <c r="A21" s="64">
        <v>167</v>
      </c>
      <c r="B21" s="74" t="s">
        <v>1887</v>
      </c>
      <c r="C21" s="75" t="s">
        <v>1888</v>
      </c>
      <c r="D21"/>
      <c r="E21" s="77" t="s">
        <v>363</v>
      </c>
      <c r="F21" s="77" t="s">
        <v>364</v>
      </c>
      <c r="G21" s="67" t="s">
        <v>671</v>
      </c>
      <c r="H21" s="67" t="s">
        <v>365</v>
      </c>
      <c r="I21" s="67" t="s">
        <v>599</v>
      </c>
      <c r="J21" s="67" t="s">
        <v>366</v>
      </c>
      <c r="K21" s="68">
        <v>0.5</v>
      </c>
      <c r="L21" s="69">
        <v>0.2</v>
      </c>
      <c r="M21" s="68">
        <v>6</v>
      </c>
      <c r="N21" s="69">
        <v>6</v>
      </c>
      <c r="O21" s="68">
        <v>15</v>
      </c>
      <c r="P21" s="69">
        <v>15</v>
      </c>
      <c r="Q21" s="70">
        <v>45</v>
      </c>
      <c r="R21" s="71">
        <v>18.000000000000004</v>
      </c>
    </row>
    <row r="22" spans="1:18" ht="210" customHeight="1" x14ac:dyDescent="0.25">
      <c r="A22" s="64">
        <v>168</v>
      </c>
      <c r="B22" s="65" t="s">
        <v>1887</v>
      </c>
      <c r="C22" s="66" t="s">
        <v>1888</v>
      </c>
      <c r="D22"/>
      <c r="E22" s="67" t="s">
        <v>367</v>
      </c>
      <c r="F22" s="67" t="s">
        <v>368</v>
      </c>
      <c r="G22" s="67" t="s">
        <v>672</v>
      </c>
      <c r="H22" s="67" t="s">
        <v>369</v>
      </c>
      <c r="I22" s="67" t="s">
        <v>658</v>
      </c>
      <c r="J22" s="67" t="s">
        <v>370</v>
      </c>
      <c r="K22" s="68">
        <v>1</v>
      </c>
      <c r="L22" s="69">
        <v>0.2</v>
      </c>
      <c r="M22" s="68">
        <v>6</v>
      </c>
      <c r="N22" s="69">
        <v>6</v>
      </c>
      <c r="O22" s="68">
        <v>15</v>
      </c>
      <c r="P22" s="69">
        <v>15</v>
      </c>
      <c r="Q22" s="70">
        <v>90</v>
      </c>
      <c r="R22" s="71">
        <v>18.000000000000004</v>
      </c>
    </row>
    <row r="23" spans="1:18" ht="210" customHeight="1" x14ac:dyDescent="0.25">
      <c r="A23" s="64">
        <v>169</v>
      </c>
      <c r="B23" s="65" t="s">
        <v>1887</v>
      </c>
      <c r="C23" s="66" t="s">
        <v>1888</v>
      </c>
      <c r="D23"/>
      <c r="E23" s="67" t="s">
        <v>352</v>
      </c>
      <c r="F23" s="67" t="s">
        <v>575</v>
      </c>
      <c r="G23" s="67" t="s">
        <v>673</v>
      </c>
      <c r="H23" s="67" t="s">
        <v>576</v>
      </c>
      <c r="I23" s="67" t="s">
        <v>658</v>
      </c>
      <c r="J23" s="67" t="s">
        <v>355</v>
      </c>
      <c r="K23" s="68">
        <v>1</v>
      </c>
      <c r="L23" s="69">
        <v>0.2</v>
      </c>
      <c r="M23" s="68">
        <v>6</v>
      </c>
      <c r="N23" s="69">
        <v>6</v>
      </c>
      <c r="O23" s="68">
        <v>15</v>
      </c>
      <c r="P23" s="69">
        <v>15</v>
      </c>
      <c r="Q23" s="70">
        <v>90</v>
      </c>
      <c r="R23" s="71">
        <v>18.000000000000004</v>
      </c>
    </row>
    <row r="24" spans="1:18" ht="126" x14ac:dyDescent="0.25">
      <c r="A24" s="64">
        <v>170</v>
      </c>
      <c r="B24" s="65" t="s">
        <v>1887</v>
      </c>
      <c r="C24" s="66" t="s">
        <v>1888</v>
      </c>
      <c r="D24"/>
      <c r="E24" s="67" t="s">
        <v>352</v>
      </c>
      <c r="F24" s="67" t="s">
        <v>371</v>
      </c>
      <c r="G24" s="67" t="s">
        <v>674</v>
      </c>
      <c r="H24" s="67" t="s">
        <v>372</v>
      </c>
      <c r="I24" s="67" t="s">
        <v>599</v>
      </c>
      <c r="J24" s="67" t="s">
        <v>366</v>
      </c>
      <c r="K24" s="68">
        <v>0.5</v>
      </c>
      <c r="L24" s="69">
        <v>0.2</v>
      </c>
      <c r="M24" s="68">
        <v>6</v>
      </c>
      <c r="N24" s="69">
        <v>6</v>
      </c>
      <c r="O24" s="68">
        <v>15</v>
      </c>
      <c r="P24" s="69">
        <v>15</v>
      </c>
      <c r="Q24" s="70">
        <v>45</v>
      </c>
      <c r="R24" s="71">
        <v>18.000000000000004</v>
      </c>
    </row>
    <row r="25" spans="1:18" ht="84" x14ac:dyDescent="0.25">
      <c r="A25" s="64">
        <v>171</v>
      </c>
      <c r="B25" s="65" t="s">
        <v>1887</v>
      </c>
      <c r="C25" s="66" t="s">
        <v>1888</v>
      </c>
      <c r="D25"/>
      <c r="E25" s="67" t="s">
        <v>582</v>
      </c>
      <c r="F25" s="67" t="s">
        <v>583</v>
      </c>
      <c r="G25" s="67" t="s">
        <v>675</v>
      </c>
      <c r="H25" s="67" t="s">
        <v>584</v>
      </c>
      <c r="I25" s="67" t="s">
        <v>595</v>
      </c>
      <c r="J25" s="67" t="s">
        <v>184</v>
      </c>
      <c r="K25" s="68">
        <v>0.2</v>
      </c>
      <c r="L25" s="69">
        <v>0.2</v>
      </c>
      <c r="M25" s="68">
        <v>6</v>
      </c>
      <c r="N25" s="69">
        <v>6</v>
      </c>
      <c r="O25" s="68">
        <v>7</v>
      </c>
      <c r="P25" s="69">
        <v>7</v>
      </c>
      <c r="Q25" s="70">
        <v>8.4000000000000021</v>
      </c>
      <c r="R25" s="71">
        <v>8.4000000000000021</v>
      </c>
    </row>
    <row r="26" spans="1:18" ht="63" x14ac:dyDescent="0.25">
      <c r="A26" s="64">
        <v>172</v>
      </c>
      <c r="B26" s="65" t="s">
        <v>1887</v>
      </c>
      <c r="C26" s="66" t="s">
        <v>1888</v>
      </c>
      <c r="D26"/>
      <c r="E26" s="67" t="s">
        <v>585</v>
      </c>
      <c r="F26" s="67" t="s">
        <v>586</v>
      </c>
      <c r="G26" s="67" t="s">
        <v>676</v>
      </c>
      <c r="H26" s="67" t="s">
        <v>587</v>
      </c>
      <c r="I26" s="67" t="s">
        <v>595</v>
      </c>
      <c r="J26" s="67" t="s">
        <v>184</v>
      </c>
      <c r="K26" s="68">
        <v>0.1</v>
      </c>
      <c r="L26" s="69">
        <v>0.1</v>
      </c>
      <c r="M26" s="68">
        <v>6</v>
      </c>
      <c r="N26" s="69">
        <v>6</v>
      </c>
      <c r="O26" s="68">
        <v>15</v>
      </c>
      <c r="P26" s="69">
        <v>15</v>
      </c>
      <c r="Q26" s="70">
        <v>9.0000000000000018</v>
      </c>
      <c r="R26" s="71">
        <v>9.0000000000000018</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7:R1048576">
    <cfRule type="expression" dxfId="511" priority="9">
      <formula>IF(ROW(Q1)&gt;6,Q1&gt;400)</formula>
    </cfRule>
    <cfRule type="expression" dxfId="510" priority="10">
      <formula>IF(ROW(Q1)&gt;6,Q1&gt;200)</formula>
    </cfRule>
    <cfRule type="expression" dxfId="509" priority="11">
      <formula>IF(ROW(Q1)&gt;6,Q1&gt;70)</formula>
    </cfRule>
    <cfRule type="expression" dxfId="508" priority="12">
      <formula>IF(ROW(Q1)&gt;6,Q1&gt;20)</formula>
    </cfRule>
  </conditionalFormatting>
  <conditionalFormatting sqref="Q7:R26">
    <cfRule type="expression" dxfId="507" priority="1">
      <formula>IF(ROW(Q7)&gt;6,Q7&gt;400)</formula>
    </cfRule>
    <cfRule type="expression" dxfId="506" priority="2">
      <formula>IF(ROW(Q7)&gt;6,Q7&gt;200)</formula>
    </cfRule>
    <cfRule type="expression" dxfId="505" priority="3">
      <formula>IF(ROW(Q7)&gt;6,Q7&gt;70)</formula>
    </cfRule>
    <cfRule type="expression" dxfId="504" priority="4">
      <formula>IF(ROW(Q7)&gt;6,Q7&gt;20)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5" fitToHeight="0" orientation="landscape" r:id="rId1"/>
  <colBreaks count="1" manualBreakCount="1">
    <brk id="18"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2"/>
  <sheetViews>
    <sheetView view="pageBreakPreview" topLeftCell="A24" zoomScale="60" zoomScaleNormal="80" workbookViewId="0">
      <selection activeCell="B26" sqref="B26"/>
    </sheetView>
  </sheetViews>
  <sheetFormatPr defaultColWidth="9.140625" defaultRowHeight="21" x14ac:dyDescent="0.25"/>
  <cols>
    <col min="1" max="1" width="7.42578125" style="16" customWidth="1"/>
    <col min="2" max="2" width="132.5703125" style="18" customWidth="1"/>
    <col min="3" max="3" width="77.5703125" style="18" hidden="1" customWidth="1"/>
    <col min="4" max="4" width="12.7109375" style="18" hidden="1" customWidth="1"/>
    <col min="5" max="5" width="30.140625" style="19" customWidth="1"/>
    <col min="6" max="6" width="11.5703125" style="19" customWidth="1"/>
    <col min="7" max="7" width="39.85546875" style="19" customWidth="1"/>
    <col min="8" max="8" width="33.28515625" style="19" customWidth="1"/>
    <col min="9" max="9" width="32.140625" style="19" customWidth="1"/>
    <col min="10" max="10" width="47"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1</v>
      </c>
      <c r="B7" s="65" t="s">
        <v>1893</v>
      </c>
      <c r="C7" s="66" t="s">
        <v>1894</v>
      </c>
      <c r="D7" s="72"/>
      <c r="E7" s="67" t="s">
        <v>1874</v>
      </c>
      <c r="F7" s="67" t="s">
        <v>20</v>
      </c>
      <c r="G7" s="67" t="s">
        <v>594</v>
      </c>
      <c r="H7" s="67" t="s">
        <v>21</v>
      </c>
      <c r="I7" s="67" t="s">
        <v>595</v>
      </c>
      <c r="J7" s="67" t="s">
        <v>397</v>
      </c>
      <c r="K7" s="68">
        <v>1</v>
      </c>
      <c r="L7" s="69">
        <v>1</v>
      </c>
      <c r="M7" s="68">
        <v>6</v>
      </c>
      <c r="N7" s="69">
        <v>6</v>
      </c>
      <c r="O7" s="68">
        <v>3</v>
      </c>
      <c r="P7" s="69">
        <v>3</v>
      </c>
      <c r="Q7" s="70">
        <v>18</v>
      </c>
      <c r="R7" s="71">
        <v>18</v>
      </c>
    </row>
    <row r="8" spans="1:20" ht="210" customHeight="1" x14ac:dyDescent="0.25">
      <c r="A8" s="64">
        <v>2</v>
      </c>
      <c r="B8" s="65" t="s">
        <v>1893</v>
      </c>
      <c r="C8" s="66" t="s">
        <v>1894</v>
      </c>
      <c r="D8" s="72"/>
      <c r="E8" s="67" t="s">
        <v>1895</v>
      </c>
      <c r="F8" s="67" t="s">
        <v>32</v>
      </c>
      <c r="G8" s="67" t="s">
        <v>647</v>
      </c>
      <c r="H8" s="67" t="s">
        <v>33</v>
      </c>
      <c r="I8" s="67" t="s">
        <v>599</v>
      </c>
      <c r="J8" s="67" t="s">
        <v>1819</v>
      </c>
      <c r="K8" s="68">
        <v>3</v>
      </c>
      <c r="L8" s="69">
        <v>1</v>
      </c>
      <c r="M8" s="68">
        <v>6</v>
      </c>
      <c r="N8" s="69">
        <v>6</v>
      </c>
      <c r="O8" s="68">
        <v>3</v>
      </c>
      <c r="P8" s="69">
        <v>3</v>
      </c>
      <c r="Q8" s="70">
        <v>54</v>
      </c>
      <c r="R8" s="71">
        <v>18</v>
      </c>
    </row>
    <row r="9" spans="1:20" ht="210" customHeight="1" x14ac:dyDescent="0.25">
      <c r="A9" s="64">
        <v>3</v>
      </c>
      <c r="B9" s="65" t="s">
        <v>1893</v>
      </c>
      <c r="C9" s="66" t="s">
        <v>1894</v>
      </c>
      <c r="D9" s="72"/>
      <c r="E9" s="67" t="s">
        <v>133</v>
      </c>
      <c r="F9" s="67" t="s">
        <v>134</v>
      </c>
      <c r="G9" s="67" t="s">
        <v>652</v>
      </c>
      <c r="H9" s="67" t="s">
        <v>135</v>
      </c>
      <c r="I9" s="67" t="s">
        <v>599</v>
      </c>
      <c r="J9" s="67" t="s">
        <v>1896</v>
      </c>
      <c r="K9" s="68">
        <v>0.5</v>
      </c>
      <c r="L9" s="69">
        <v>0.2</v>
      </c>
      <c r="M9" s="68">
        <v>3</v>
      </c>
      <c r="N9" s="69">
        <v>3</v>
      </c>
      <c r="O9" s="68">
        <v>15</v>
      </c>
      <c r="P9" s="69">
        <v>15</v>
      </c>
      <c r="Q9" s="70">
        <v>22.5</v>
      </c>
      <c r="R9" s="71">
        <v>9.0000000000000018</v>
      </c>
    </row>
    <row r="10" spans="1:20" ht="210" customHeight="1" x14ac:dyDescent="0.25">
      <c r="A10" s="64">
        <v>4</v>
      </c>
      <c r="B10" s="65" t="s">
        <v>1893</v>
      </c>
      <c r="C10" s="66" t="s">
        <v>1894</v>
      </c>
      <c r="D10"/>
      <c r="E10" s="67" t="s">
        <v>171</v>
      </c>
      <c r="F10" s="67" t="s">
        <v>172</v>
      </c>
      <c r="G10" s="67" t="s">
        <v>653</v>
      </c>
      <c r="H10" s="67" t="s">
        <v>173</v>
      </c>
      <c r="I10" s="67" t="s">
        <v>599</v>
      </c>
      <c r="J10" s="67" t="s">
        <v>654</v>
      </c>
      <c r="K10" s="68">
        <v>3</v>
      </c>
      <c r="L10" s="69">
        <v>0.5</v>
      </c>
      <c r="M10" s="68">
        <v>3</v>
      </c>
      <c r="N10" s="69">
        <v>3</v>
      </c>
      <c r="O10" s="68">
        <v>3</v>
      </c>
      <c r="P10" s="69">
        <v>3</v>
      </c>
      <c r="Q10" s="70">
        <v>27</v>
      </c>
      <c r="R10" s="71">
        <v>4.5</v>
      </c>
    </row>
    <row r="11" spans="1:20" ht="210" customHeight="1" x14ac:dyDescent="0.25">
      <c r="A11" s="64">
        <v>5</v>
      </c>
      <c r="B11" s="65" t="s">
        <v>1893</v>
      </c>
      <c r="C11" s="66" t="s">
        <v>1894</v>
      </c>
      <c r="D11"/>
      <c r="E11" s="67" t="s">
        <v>1332</v>
      </c>
      <c r="F11" s="67" t="s">
        <v>178</v>
      </c>
      <c r="G11" s="67" t="s">
        <v>656</v>
      </c>
      <c r="H11" s="67" t="s">
        <v>179</v>
      </c>
      <c r="I11" s="67" t="s">
        <v>599</v>
      </c>
      <c r="J11" s="67" t="s">
        <v>1823</v>
      </c>
      <c r="K11" s="68">
        <v>3</v>
      </c>
      <c r="L11" s="69">
        <v>1</v>
      </c>
      <c r="M11" s="68">
        <v>3</v>
      </c>
      <c r="N11" s="69">
        <v>3</v>
      </c>
      <c r="O11" s="68">
        <v>3</v>
      </c>
      <c r="P11" s="69">
        <v>3</v>
      </c>
      <c r="Q11" s="70">
        <v>27</v>
      </c>
      <c r="R11" s="71">
        <v>9</v>
      </c>
    </row>
    <row r="12" spans="1:20" ht="210" customHeight="1" x14ac:dyDescent="0.25">
      <c r="A12" s="64">
        <v>6</v>
      </c>
      <c r="B12" s="65" t="s">
        <v>1893</v>
      </c>
      <c r="C12" s="66" t="s">
        <v>1894</v>
      </c>
      <c r="D12"/>
      <c r="E12" s="67" t="s">
        <v>240</v>
      </c>
      <c r="F12" s="67" t="s">
        <v>241</v>
      </c>
      <c r="G12" s="67" t="s">
        <v>990</v>
      </c>
      <c r="H12" s="67" t="s">
        <v>242</v>
      </c>
      <c r="I12" s="67" t="s">
        <v>595</v>
      </c>
      <c r="J12" s="67" t="s">
        <v>243</v>
      </c>
      <c r="K12" s="68">
        <v>0.5</v>
      </c>
      <c r="L12" s="69">
        <v>0.5</v>
      </c>
      <c r="M12" s="68">
        <v>6</v>
      </c>
      <c r="N12" s="69">
        <v>6</v>
      </c>
      <c r="O12" s="68">
        <v>3</v>
      </c>
      <c r="P12" s="69">
        <v>3</v>
      </c>
      <c r="Q12" s="70">
        <v>9</v>
      </c>
      <c r="R12" s="71">
        <v>9</v>
      </c>
    </row>
    <row r="13" spans="1:20" ht="210" customHeight="1" x14ac:dyDescent="0.25">
      <c r="A13" s="64">
        <v>7</v>
      </c>
      <c r="B13" s="65" t="s">
        <v>1893</v>
      </c>
      <c r="C13" s="66" t="s">
        <v>1894</v>
      </c>
      <c r="D13"/>
      <c r="E13" s="67" t="s">
        <v>532</v>
      </c>
      <c r="F13" s="67" t="s">
        <v>533</v>
      </c>
      <c r="G13" s="67" t="s">
        <v>657</v>
      </c>
      <c r="H13" s="67" t="s">
        <v>534</v>
      </c>
      <c r="I13" s="67" t="s">
        <v>658</v>
      </c>
      <c r="J13" s="67" t="s">
        <v>535</v>
      </c>
      <c r="K13" s="68">
        <v>3</v>
      </c>
      <c r="L13" s="69">
        <v>0.5</v>
      </c>
      <c r="M13" s="68">
        <v>6</v>
      </c>
      <c r="N13" s="69">
        <v>6</v>
      </c>
      <c r="O13" s="68">
        <v>7</v>
      </c>
      <c r="P13" s="69">
        <v>7</v>
      </c>
      <c r="Q13" s="70">
        <v>126</v>
      </c>
      <c r="R13" s="71">
        <v>21</v>
      </c>
    </row>
    <row r="14" spans="1:20" ht="210" customHeight="1" x14ac:dyDescent="0.25">
      <c r="A14" s="64">
        <v>8</v>
      </c>
      <c r="B14" s="65" t="s">
        <v>1893</v>
      </c>
      <c r="C14" s="66" t="s">
        <v>1894</v>
      </c>
      <c r="D14"/>
      <c r="E14" s="67" t="s">
        <v>309</v>
      </c>
      <c r="F14" s="67" t="s">
        <v>310</v>
      </c>
      <c r="G14" s="67" t="s">
        <v>659</v>
      </c>
      <c r="H14" s="67" t="s">
        <v>311</v>
      </c>
      <c r="I14" s="67" t="s">
        <v>599</v>
      </c>
      <c r="J14" s="67" t="s">
        <v>312</v>
      </c>
      <c r="K14" s="68">
        <v>1</v>
      </c>
      <c r="L14" s="69">
        <v>0.5</v>
      </c>
      <c r="M14" s="68">
        <v>6</v>
      </c>
      <c r="N14" s="69">
        <v>6</v>
      </c>
      <c r="O14" s="68">
        <v>7</v>
      </c>
      <c r="P14" s="69">
        <v>7</v>
      </c>
      <c r="Q14" s="70">
        <v>42</v>
      </c>
      <c r="R14" s="71">
        <v>21</v>
      </c>
    </row>
    <row r="15" spans="1:20" ht="210" customHeight="1" x14ac:dyDescent="0.25">
      <c r="A15" s="64">
        <v>9</v>
      </c>
      <c r="B15" s="65" t="s">
        <v>1893</v>
      </c>
      <c r="C15" s="66" t="s">
        <v>1894</v>
      </c>
      <c r="D15"/>
      <c r="E15" s="67" t="s">
        <v>333</v>
      </c>
      <c r="F15" s="67" t="s">
        <v>334</v>
      </c>
      <c r="G15" s="67" t="s">
        <v>660</v>
      </c>
      <c r="H15" s="67" t="s">
        <v>335</v>
      </c>
      <c r="I15" s="67" t="s">
        <v>661</v>
      </c>
      <c r="J15" s="67" t="s">
        <v>336</v>
      </c>
      <c r="K15" s="68">
        <v>3</v>
      </c>
      <c r="L15" s="69">
        <v>0.5</v>
      </c>
      <c r="M15" s="68">
        <v>6</v>
      </c>
      <c r="N15" s="69">
        <v>6</v>
      </c>
      <c r="O15" s="68">
        <v>15</v>
      </c>
      <c r="P15" s="69">
        <v>15</v>
      </c>
      <c r="Q15" s="70">
        <v>270</v>
      </c>
      <c r="R15" s="71">
        <v>45</v>
      </c>
    </row>
    <row r="16" spans="1:20" ht="210" customHeight="1" x14ac:dyDescent="0.25">
      <c r="A16" s="64">
        <v>11</v>
      </c>
      <c r="B16" s="65" t="s">
        <v>1893</v>
      </c>
      <c r="C16" s="66" t="s">
        <v>1894</v>
      </c>
      <c r="D16"/>
      <c r="E16" s="67" t="s">
        <v>346</v>
      </c>
      <c r="F16" s="67" t="s">
        <v>347</v>
      </c>
      <c r="G16" s="67" t="s">
        <v>667</v>
      </c>
      <c r="H16" s="67" t="s">
        <v>348</v>
      </c>
      <c r="I16" s="67" t="s">
        <v>658</v>
      </c>
      <c r="J16" s="67" t="s">
        <v>349</v>
      </c>
      <c r="K16" s="68">
        <v>0.5</v>
      </c>
      <c r="L16" s="69">
        <v>0.1</v>
      </c>
      <c r="M16" s="68">
        <v>6</v>
      </c>
      <c r="N16" s="69">
        <v>6</v>
      </c>
      <c r="O16" s="68">
        <v>40</v>
      </c>
      <c r="P16" s="69">
        <v>40</v>
      </c>
      <c r="Q16" s="70">
        <v>120</v>
      </c>
      <c r="R16" s="71">
        <v>24.000000000000004</v>
      </c>
    </row>
    <row r="17" spans="1:18" ht="210" customHeight="1" x14ac:dyDescent="0.25">
      <c r="A17" s="64">
        <v>12</v>
      </c>
      <c r="B17" s="65" t="s">
        <v>1893</v>
      </c>
      <c r="C17" s="66" t="s">
        <v>1894</v>
      </c>
      <c r="D17"/>
      <c r="E17" s="67" t="s">
        <v>352</v>
      </c>
      <c r="F17" s="67" t="s">
        <v>353</v>
      </c>
      <c r="G17" s="67" t="s">
        <v>668</v>
      </c>
      <c r="H17" s="67" t="s">
        <v>354</v>
      </c>
      <c r="I17" s="67" t="s">
        <v>658</v>
      </c>
      <c r="J17" s="67" t="s">
        <v>355</v>
      </c>
      <c r="K17" s="68">
        <v>1</v>
      </c>
      <c r="L17" s="69">
        <v>0.2</v>
      </c>
      <c r="M17" s="68">
        <v>6</v>
      </c>
      <c r="N17" s="69">
        <v>6</v>
      </c>
      <c r="O17" s="68">
        <v>15</v>
      </c>
      <c r="P17" s="69">
        <v>15</v>
      </c>
      <c r="Q17" s="70">
        <v>90</v>
      </c>
      <c r="R17" s="71">
        <v>18.000000000000004</v>
      </c>
    </row>
    <row r="18" spans="1:18" ht="210" customHeight="1" x14ac:dyDescent="0.25">
      <c r="A18" s="64">
        <v>13</v>
      </c>
      <c r="B18" s="65" t="s">
        <v>1893</v>
      </c>
      <c r="C18" s="66" t="s">
        <v>1894</v>
      </c>
      <c r="D18"/>
      <c r="E18" s="67" t="s">
        <v>352</v>
      </c>
      <c r="F18" s="67" t="s">
        <v>358</v>
      </c>
      <c r="G18" s="67" t="s">
        <v>669</v>
      </c>
      <c r="H18" s="67" t="s">
        <v>359</v>
      </c>
      <c r="I18" s="67" t="s">
        <v>599</v>
      </c>
      <c r="J18" s="67" t="s">
        <v>360</v>
      </c>
      <c r="K18" s="68">
        <v>0.5</v>
      </c>
      <c r="L18" s="69">
        <v>0.2</v>
      </c>
      <c r="M18" s="68">
        <v>6</v>
      </c>
      <c r="N18" s="69">
        <v>6</v>
      </c>
      <c r="O18" s="68">
        <v>15</v>
      </c>
      <c r="P18" s="69">
        <v>15</v>
      </c>
      <c r="Q18" s="70">
        <v>45</v>
      </c>
      <c r="R18" s="71">
        <v>18.000000000000004</v>
      </c>
    </row>
    <row r="19" spans="1:18" ht="210" customHeight="1" x14ac:dyDescent="0.25">
      <c r="A19" s="64">
        <v>14</v>
      </c>
      <c r="B19" s="65" t="s">
        <v>1893</v>
      </c>
      <c r="C19" s="66" t="s">
        <v>1894</v>
      </c>
      <c r="D19"/>
      <c r="E19" s="67" t="s">
        <v>352</v>
      </c>
      <c r="F19" s="67" t="s">
        <v>569</v>
      </c>
      <c r="G19" s="67" t="s">
        <v>670</v>
      </c>
      <c r="H19" s="67" t="s">
        <v>570</v>
      </c>
      <c r="I19" s="67" t="s">
        <v>658</v>
      </c>
      <c r="J19" s="67" t="s">
        <v>355</v>
      </c>
      <c r="K19" s="68">
        <v>1</v>
      </c>
      <c r="L19" s="69">
        <v>0.2</v>
      </c>
      <c r="M19" s="68">
        <v>6</v>
      </c>
      <c r="N19" s="69">
        <v>6</v>
      </c>
      <c r="O19" s="68">
        <v>15</v>
      </c>
      <c r="P19" s="69">
        <v>15</v>
      </c>
      <c r="Q19" s="70">
        <v>90</v>
      </c>
      <c r="R19" s="71">
        <v>18.000000000000004</v>
      </c>
    </row>
    <row r="20" spans="1:18" ht="210" customHeight="1" x14ac:dyDescent="0.25">
      <c r="A20" s="64">
        <v>15</v>
      </c>
      <c r="B20" s="65" t="s">
        <v>1893</v>
      </c>
      <c r="C20" s="66" t="s">
        <v>1894</v>
      </c>
      <c r="D20"/>
      <c r="E20" s="67" t="s">
        <v>363</v>
      </c>
      <c r="F20" s="67" t="s">
        <v>364</v>
      </c>
      <c r="G20" s="67" t="s">
        <v>671</v>
      </c>
      <c r="H20" s="67" t="s">
        <v>365</v>
      </c>
      <c r="I20" s="67" t="s">
        <v>599</v>
      </c>
      <c r="J20" s="67" t="s">
        <v>366</v>
      </c>
      <c r="K20" s="68">
        <v>0.5</v>
      </c>
      <c r="L20" s="69">
        <v>0.2</v>
      </c>
      <c r="M20" s="68">
        <v>6</v>
      </c>
      <c r="N20" s="69">
        <v>6</v>
      </c>
      <c r="O20" s="68">
        <v>15</v>
      </c>
      <c r="P20" s="69">
        <v>15</v>
      </c>
      <c r="Q20" s="70">
        <v>45</v>
      </c>
      <c r="R20" s="71">
        <v>18.000000000000004</v>
      </c>
    </row>
    <row r="21" spans="1:18" ht="210" customHeight="1" x14ac:dyDescent="0.25">
      <c r="A21" s="64">
        <v>16</v>
      </c>
      <c r="B21" s="65" t="s">
        <v>1893</v>
      </c>
      <c r="C21" s="66" t="s">
        <v>1894</v>
      </c>
      <c r="D21"/>
      <c r="E21" s="67" t="s">
        <v>367</v>
      </c>
      <c r="F21" s="67" t="s">
        <v>368</v>
      </c>
      <c r="G21" s="67" t="s">
        <v>672</v>
      </c>
      <c r="H21" s="67" t="s">
        <v>369</v>
      </c>
      <c r="I21" s="67" t="s">
        <v>658</v>
      </c>
      <c r="J21" s="67" t="s">
        <v>370</v>
      </c>
      <c r="K21" s="68">
        <v>1</v>
      </c>
      <c r="L21" s="69">
        <v>0.2</v>
      </c>
      <c r="M21" s="68">
        <v>6</v>
      </c>
      <c r="N21" s="69">
        <v>6</v>
      </c>
      <c r="O21" s="68">
        <v>15</v>
      </c>
      <c r="P21" s="69">
        <v>15</v>
      </c>
      <c r="Q21" s="70">
        <v>90</v>
      </c>
      <c r="R21" s="71">
        <v>18.000000000000004</v>
      </c>
    </row>
    <row r="22" spans="1:18" ht="210" customHeight="1" x14ac:dyDescent="0.25">
      <c r="A22" s="64">
        <v>17</v>
      </c>
      <c r="B22" s="65" t="s">
        <v>1893</v>
      </c>
      <c r="C22" s="66" t="s">
        <v>1894</v>
      </c>
      <c r="D22"/>
      <c r="E22" s="67" t="s">
        <v>352</v>
      </c>
      <c r="F22" s="67" t="s">
        <v>575</v>
      </c>
      <c r="G22" s="67" t="s">
        <v>673</v>
      </c>
      <c r="H22" s="67" t="s">
        <v>576</v>
      </c>
      <c r="I22" s="67" t="s">
        <v>658</v>
      </c>
      <c r="J22" s="67" t="s">
        <v>355</v>
      </c>
      <c r="K22" s="68">
        <v>1</v>
      </c>
      <c r="L22" s="69">
        <v>0.2</v>
      </c>
      <c r="M22" s="68">
        <v>6</v>
      </c>
      <c r="N22" s="69">
        <v>6</v>
      </c>
      <c r="O22" s="68">
        <v>15</v>
      </c>
      <c r="P22" s="69">
        <v>15</v>
      </c>
      <c r="Q22" s="70">
        <v>90</v>
      </c>
      <c r="R22" s="71">
        <v>18.000000000000004</v>
      </c>
    </row>
    <row r="23" spans="1:18" ht="210" customHeight="1" x14ac:dyDescent="0.25">
      <c r="A23" s="64">
        <v>18</v>
      </c>
      <c r="B23" s="65" t="s">
        <v>1893</v>
      </c>
      <c r="C23" s="66" t="s">
        <v>1894</v>
      </c>
      <c r="D23"/>
      <c r="E23" s="67" t="s">
        <v>352</v>
      </c>
      <c r="F23" s="67" t="s">
        <v>371</v>
      </c>
      <c r="G23" s="67" t="s">
        <v>674</v>
      </c>
      <c r="H23" s="67" t="s">
        <v>372</v>
      </c>
      <c r="I23" s="67" t="s">
        <v>599</v>
      </c>
      <c r="J23" s="67" t="s">
        <v>366</v>
      </c>
      <c r="K23" s="68">
        <v>0.5</v>
      </c>
      <c r="L23" s="69">
        <v>0.2</v>
      </c>
      <c r="M23" s="68">
        <v>6</v>
      </c>
      <c r="N23" s="69">
        <v>6</v>
      </c>
      <c r="O23" s="68">
        <v>15</v>
      </c>
      <c r="P23" s="69">
        <v>15</v>
      </c>
      <c r="Q23" s="70">
        <v>45</v>
      </c>
      <c r="R23" s="71">
        <v>18.000000000000004</v>
      </c>
    </row>
    <row r="24" spans="1:18" ht="168" x14ac:dyDescent="0.25">
      <c r="A24" s="64">
        <v>19</v>
      </c>
      <c r="B24" s="65" t="s">
        <v>1893</v>
      </c>
      <c r="C24" s="66" t="s">
        <v>1894</v>
      </c>
      <c r="D24"/>
      <c r="E24" s="67" t="s">
        <v>582</v>
      </c>
      <c r="F24" s="67" t="s">
        <v>583</v>
      </c>
      <c r="G24" s="67" t="s">
        <v>675</v>
      </c>
      <c r="H24" s="67" t="s">
        <v>584</v>
      </c>
      <c r="I24" s="67" t="s">
        <v>595</v>
      </c>
      <c r="J24" s="67" t="s">
        <v>184</v>
      </c>
      <c r="K24" s="68">
        <v>0.2</v>
      </c>
      <c r="L24" s="69">
        <v>0.2</v>
      </c>
      <c r="M24" s="68">
        <v>6</v>
      </c>
      <c r="N24" s="69">
        <v>6</v>
      </c>
      <c r="O24" s="68">
        <v>7</v>
      </c>
      <c r="P24" s="69">
        <v>7</v>
      </c>
      <c r="Q24" s="70">
        <v>8.4000000000000021</v>
      </c>
      <c r="R24" s="71">
        <v>8.4000000000000021</v>
      </c>
    </row>
    <row r="25" spans="1:18" ht="168" x14ac:dyDescent="0.25">
      <c r="A25" s="64">
        <v>20</v>
      </c>
      <c r="B25" s="65" t="s">
        <v>1893</v>
      </c>
      <c r="C25" s="66" t="s">
        <v>1894</v>
      </c>
      <c r="D25"/>
      <c r="E25" s="67" t="s">
        <v>585</v>
      </c>
      <c r="F25" s="67" t="s">
        <v>586</v>
      </c>
      <c r="G25" s="67" t="s">
        <v>676</v>
      </c>
      <c r="H25" s="67" t="s">
        <v>587</v>
      </c>
      <c r="I25" s="67" t="s">
        <v>595</v>
      </c>
      <c r="J25" s="67" t="s">
        <v>184</v>
      </c>
      <c r="K25" s="68">
        <v>0.1</v>
      </c>
      <c r="L25" s="69">
        <v>0.1</v>
      </c>
      <c r="M25" s="68">
        <v>6</v>
      </c>
      <c r="N25" s="69">
        <v>6</v>
      </c>
      <c r="O25" s="68">
        <v>15</v>
      </c>
      <c r="P25" s="69">
        <v>15</v>
      </c>
      <c r="Q25" s="70">
        <v>9.0000000000000018</v>
      </c>
      <c r="R25" s="71">
        <v>9.0000000000000018</v>
      </c>
    </row>
    <row r="26" spans="1:18" ht="210" x14ac:dyDescent="0.25">
      <c r="A26" s="64">
        <v>21</v>
      </c>
      <c r="B26" s="65" t="s">
        <v>1897</v>
      </c>
      <c r="C26" s="66" t="s">
        <v>1898</v>
      </c>
      <c r="D26"/>
      <c r="E26" s="67" t="s">
        <v>48</v>
      </c>
      <c r="F26" s="67" t="s">
        <v>49</v>
      </c>
      <c r="G26" s="67" t="s">
        <v>608</v>
      </c>
      <c r="H26" s="67" t="s">
        <v>50</v>
      </c>
      <c r="I26" s="67" t="s">
        <v>599</v>
      </c>
      <c r="J26" s="67" t="s">
        <v>51</v>
      </c>
      <c r="K26" s="68">
        <v>1</v>
      </c>
      <c r="L26" s="69">
        <v>0.5</v>
      </c>
      <c r="M26" s="68">
        <v>6</v>
      </c>
      <c r="N26" s="69">
        <v>6</v>
      </c>
      <c r="O26" s="68">
        <v>7</v>
      </c>
      <c r="P26" s="69">
        <v>7</v>
      </c>
      <c r="Q26" s="70">
        <v>42</v>
      </c>
      <c r="R26" s="71">
        <v>21</v>
      </c>
    </row>
    <row r="27" spans="1:18" ht="126" x14ac:dyDescent="0.25">
      <c r="A27" s="64">
        <v>22</v>
      </c>
      <c r="B27" s="65" t="s">
        <v>1897</v>
      </c>
      <c r="C27" s="66" t="s">
        <v>1898</v>
      </c>
      <c r="D27"/>
      <c r="E27" s="67" t="s">
        <v>1899</v>
      </c>
      <c r="F27" s="67" t="s">
        <v>612</v>
      </c>
      <c r="G27" s="67" t="s">
        <v>613</v>
      </c>
      <c r="H27" s="67" t="s">
        <v>614</v>
      </c>
      <c r="I27" s="67" t="s">
        <v>599</v>
      </c>
      <c r="J27" s="67" t="s">
        <v>615</v>
      </c>
      <c r="K27" s="68">
        <v>0.5</v>
      </c>
      <c r="L27" s="69">
        <v>0.2</v>
      </c>
      <c r="M27" s="68">
        <v>6</v>
      </c>
      <c r="N27" s="69">
        <v>6</v>
      </c>
      <c r="O27" s="68">
        <v>7</v>
      </c>
      <c r="P27" s="69">
        <v>7</v>
      </c>
      <c r="Q27" s="70">
        <v>21</v>
      </c>
      <c r="R27" s="71">
        <v>8.4000000000000021</v>
      </c>
    </row>
    <row r="28" spans="1:18" ht="210" x14ac:dyDescent="0.25">
      <c r="A28" s="64">
        <v>23</v>
      </c>
      <c r="B28" s="65" t="s">
        <v>1897</v>
      </c>
      <c r="C28" s="66" t="s">
        <v>1898</v>
      </c>
      <c r="D28"/>
      <c r="E28" s="67" t="s">
        <v>60</v>
      </c>
      <c r="F28" s="67" t="s">
        <v>61</v>
      </c>
      <c r="G28" s="67" t="s">
        <v>621</v>
      </c>
      <c r="H28" s="67" t="s">
        <v>62</v>
      </c>
      <c r="I28" s="67" t="s">
        <v>599</v>
      </c>
      <c r="J28" s="67" t="s">
        <v>51</v>
      </c>
      <c r="K28" s="68">
        <v>0.5</v>
      </c>
      <c r="L28" s="69">
        <v>0.2</v>
      </c>
      <c r="M28" s="68">
        <v>6</v>
      </c>
      <c r="N28" s="69">
        <v>6</v>
      </c>
      <c r="O28" s="68">
        <v>15</v>
      </c>
      <c r="P28" s="69">
        <v>15</v>
      </c>
      <c r="Q28" s="70">
        <v>45</v>
      </c>
      <c r="R28" s="71">
        <v>18.000000000000004</v>
      </c>
    </row>
    <row r="29" spans="1:18" ht="210" x14ac:dyDescent="0.25">
      <c r="A29" s="64">
        <v>24</v>
      </c>
      <c r="B29" s="65" t="s">
        <v>1897</v>
      </c>
      <c r="C29" s="66" t="s">
        <v>1898</v>
      </c>
      <c r="D29"/>
      <c r="E29" s="67" t="s">
        <v>60</v>
      </c>
      <c r="F29" s="67" t="s">
        <v>66</v>
      </c>
      <c r="G29" s="67" t="s">
        <v>624</v>
      </c>
      <c r="H29" s="67" t="s">
        <v>67</v>
      </c>
      <c r="I29" s="67" t="s">
        <v>599</v>
      </c>
      <c r="J29" s="67" t="s">
        <v>51</v>
      </c>
      <c r="K29" s="68">
        <v>0.5</v>
      </c>
      <c r="L29" s="69">
        <v>0.2</v>
      </c>
      <c r="M29" s="68">
        <v>6</v>
      </c>
      <c r="N29" s="69">
        <v>6</v>
      </c>
      <c r="O29" s="68">
        <v>15</v>
      </c>
      <c r="P29" s="69">
        <v>15</v>
      </c>
      <c r="Q29" s="70">
        <v>45</v>
      </c>
      <c r="R29" s="71">
        <v>18.000000000000004</v>
      </c>
    </row>
    <row r="30" spans="1:18" ht="252" x14ac:dyDescent="0.25">
      <c r="A30" s="64">
        <v>25</v>
      </c>
      <c r="B30" s="65" t="s">
        <v>1897</v>
      </c>
      <c r="C30" s="66" t="s">
        <v>1898</v>
      </c>
      <c r="D30"/>
      <c r="E30" s="67" t="s">
        <v>60</v>
      </c>
      <c r="F30" s="67" t="s">
        <v>70</v>
      </c>
      <c r="G30" s="67" t="s">
        <v>627</v>
      </c>
      <c r="H30" s="67" t="s">
        <v>71</v>
      </c>
      <c r="I30" s="67" t="s">
        <v>599</v>
      </c>
      <c r="J30" s="67" t="s">
        <v>72</v>
      </c>
      <c r="K30" s="68">
        <v>0.5</v>
      </c>
      <c r="L30" s="69">
        <v>0.2</v>
      </c>
      <c r="M30" s="68">
        <v>6</v>
      </c>
      <c r="N30" s="69">
        <v>6</v>
      </c>
      <c r="O30" s="68">
        <v>15</v>
      </c>
      <c r="P30" s="69">
        <v>15</v>
      </c>
      <c r="Q30" s="70">
        <v>45</v>
      </c>
      <c r="R30" s="71">
        <v>18.000000000000004</v>
      </c>
    </row>
    <row r="31" spans="1:18" ht="147" x14ac:dyDescent="0.25">
      <c r="A31" s="64">
        <v>26</v>
      </c>
      <c r="B31" s="65" t="s">
        <v>1897</v>
      </c>
      <c r="C31" s="66" t="s">
        <v>1898</v>
      </c>
      <c r="D31"/>
      <c r="E31" s="67" t="s">
        <v>60</v>
      </c>
      <c r="F31" s="67" t="s">
        <v>92</v>
      </c>
      <c r="G31" s="67" t="s">
        <v>639</v>
      </c>
      <c r="H31" s="67" t="s">
        <v>93</v>
      </c>
      <c r="I31" s="67" t="s">
        <v>599</v>
      </c>
      <c r="J31" s="67" t="s">
        <v>94</v>
      </c>
      <c r="K31" s="68">
        <v>3</v>
      </c>
      <c r="L31" s="69">
        <v>1</v>
      </c>
      <c r="M31" s="68">
        <v>6</v>
      </c>
      <c r="N31" s="69">
        <v>6</v>
      </c>
      <c r="O31" s="68">
        <v>3</v>
      </c>
      <c r="P31" s="69">
        <v>3</v>
      </c>
      <c r="Q31" s="70">
        <v>54</v>
      </c>
      <c r="R31" s="71">
        <v>18</v>
      </c>
    </row>
    <row r="32" spans="1:18" ht="168" x14ac:dyDescent="0.25">
      <c r="A32" s="64">
        <v>27</v>
      </c>
      <c r="B32" s="65" t="s">
        <v>1897</v>
      </c>
      <c r="C32" s="66" t="s">
        <v>1898</v>
      </c>
      <c r="D32"/>
      <c r="E32" s="67" t="s">
        <v>103</v>
      </c>
      <c r="F32" s="67" t="s">
        <v>104</v>
      </c>
      <c r="G32" s="67" t="s">
        <v>643</v>
      </c>
      <c r="H32" s="67" t="s">
        <v>105</v>
      </c>
      <c r="I32" s="67" t="s">
        <v>599</v>
      </c>
      <c r="J32" s="67" t="s">
        <v>106</v>
      </c>
      <c r="K32" s="68">
        <v>0.5</v>
      </c>
      <c r="L32" s="69">
        <v>0.2</v>
      </c>
      <c r="M32" s="68">
        <v>6</v>
      </c>
      <c r="N32" s="69">
        <v>6</v>
      </c>
      <c r="O32" s="68">
        <v>15</v>
      </c>
      <c r="P32" s="69">
        <v>15</v>
      </c>
      <c r="Q32" s="70">
        <v>45</v>
      </c>
      <c r="R32" s="71">
        <v>18.000000000000004</v>
      </c>
    </row>
    <row r="33" spans="1:18" ht="168" x14ac:dyDescent="0.25">
      <c r="A33" s="64">
        <v>28</v>
      </c>
      <c r="B33" s="65" t="s">
        <v>1897</v>
      </c>
      <c r="C33" s="66" t="s">
        <v>1898</v>
      </c>
      <c r="D33"/>
      <c r="E33" s="67" t="s">
        <v>1900</v>
      </c>
      <c r="F33" s="67" t="s">
        <v>110</v>
      </c>
      <c r="G33" s="67" t="s">
        <v>646</v>
      </c>
      <c r="H33" s="67" t="s">
        <v>111</v>
      </c>
      <c r="I33" s="67" t="s">
        <v>599</v>
      </c>
      <c r="J33" s="67" t="s">
        <v>112</v>
      </c>
      <c r="K33" s="68">
        <v>3</v>
      </c>
      <c r="L33" s="69">
        <v>1</v>
      </c>
      <c r="M33" s="68">
        <v>6</v>
      </c>
      <c r="N33" s="69">
        <v>6</v>
      </c>
      <c r="O33" s="68">
        <v>3</v>
      </c>
      <c r="P33" s="69">
        <v>3</v>
      </c>
      <c r="Q33" s="70">
        <v>54</v>
      </c>
      <c r="R33" s="71">
        <v>18</v>
      </c>
    </row>
    <row r="34" spans="1:18" ht="147" x14ac:dyDescent="0.25">
      <c r="A34" s="64">
        <v>29</v>
      </c>
      <c r="B34" s="65" t="s">
        <v>1897</v>
      </c>
      <c r="C34" s="66" t="s">
        <v>1898</v>
      </c>
      <c r="D34"/>
      <c r="E34" s="67" t="s">
        <v>115</v>
      </c>
      <c r="F34" s="67" t="s">
        <v>116</v>
      </c>
      <c r="G34" s="67" t="s">
        <v>679</v>
      </c>
      <c r="H34" s="67" t="s">
        <v>117</v>
      </c>
      <c r="I34" s="67" t="s">
        <v>658</v>
      </c>
      <c r="J34" s="67" t="s">
        <v>118</v>
      </c>
      <c r="K34" s="68">
        <v>3</v>
      </c>
      <c r="L34" s="69">
        <v>1</v>
      </c>
      <c r="M34" s="68">
        <v>6</v>
      </c>
      <c r="N34" s="69">
        <v>6</v>
      </c>
      <c r="O34" s="68">
        <v>7</v>
      </c>
      <c r="P34" s="69">
        <v>3</v>
      </c>
      <c r="Q34" s="70">
        <v>126</v>
      </c>
      <c r="R34" s="71">
        <v>18</v>
      </c>
    </row>
    <row r="35" spans="1:18" ht="273" x14ac:dyDescent="0.25">
      <c r="A35" s="64">
        <v>30</v>
      </c>
      <c r="B35" s="65" t="s">
        <v>1897</v>
      </c>
      <c r="C35" s="66" t="s">
        <v>1898</v>
      </c>
      <c r="D35"/>
      <c r="E35" s="67" t="s">
        <v>121</v>
      </c>
      <c r="F35" s="67" t="s">
        <v>122</v>
      </c>
      <c r="G35" s="67" t="s">
        <v>648</v>
      </c>
      <c r="H35" s="67" t="s">
        <v>123</v>
      </c>
      <c r="I35" s="67" t="s">
        <v>599</v>
      </c>
      <c r="J35" s="67" t="s">
        <v>124</v>
      </c>
      <c r="K35" s="68">
        <v>1</v>
      </c>
      <c r="L35" s="69">
        <v>0.5</v>
      </c>
      <c r="M35" s="68">
        <v>6</v>
      </c>
      <c r="N35" s="69">
        <v>6</v>
      </c>
      <c r="O35" s="68">
        <v>7</v>
      </c>
      <c r="P35" s="69">
        <v>7</v>
      </c>
      <c r="Q35" s="70">
        <v>42</v>
      </c>
      <c r="R35" s="71">
        <v>21</v>
      </c>
    </row>
    <row r="36" spans="1:18" ht="126" x14ac:dyDescent="0.25">
      <c r="A36" s="64">
        <v>31</v>
      </c>
      <c r="B36" s="65" t="s">
        <v>1897</v>
      </c>
      <c r="C36" s="66" t="s">
        <v>1898</v>
      </c>
      <c r="D36"/>
      <c r="E36" s="67" t="s">
        <v>726</v>
      </c>
      <c r="F36" s="67" t="s">
        <v>727</v>
      </c>
      <c r="G36" s="67" t="s">
        <v>728</v>
      </c>
      <c r="H36" s="67" t="s">
        <v>729</v>
      </c>
      <c r="I36" s="67" t="s">
        <v>658</v>
      </c>
      <c r="J36" s="67" t="s">
        <v>730</v>
      </c>
      <c r="K36" s="68">
        <v>3</v>
      </c>
      <c r="L36" s="69">
        <v>0.5</v>
      </c>
      <c r="M36" s="68">
        <v>6</v>
      </c>
      <c r="N36" s="69">
        <v>6</v>
      </c>
      <c r="O36" s="68">
        <v>7</v>
      </c>
      <c r="P36" s="69">
        <v>3</v>
      </c>
      <c r="Q36" s="70">
        <v>126</v>
      </c>
      <c r="R36" s="71">
        <v>9</v>
      </c>
    </row>
    <row r="37" spans="1:18" ht="189" x14ac:dyDescent="0.25">
      <c r="A37" s="64">
        <v>32</v>
      </c>
      <c r="B37" s="65" t="s">
        <v>1897</v>
      </c>
      <c r="C37" s="66" t="s">
        <v>1898</v>
      </c>
      <c r="D37"/>
      <c r="E37" s="67" t="s">
        <v>211</v>
      </c>
      <c r="F37" s="67" t="s">
        <v>212</v>
      </c>
      <c r="G37" s="67" t="s">
        <v>747</v>
      </c>
      <c r="H37" s="67" t="s">
        <v>213</v>
      </c>
      <c r="I37" s="67" t="s">
        <v>595</v>
      </c>
      <c r="J37" s="67" t="s">
        <v>184</v>
      </c>
      <c r="K37" s="68">
        <v>0.5</v>
      </c>
      <c r="L37" s="69">
        <v>0.5</v>
      </c>
      <c r="M37" s="68">
        <v>6</v>
      </c>
      <c r="N37" s="69">
        <v>6</v>
      </c>
      <c r="O37" s="68">
        <v>3</v>
      </c>
      <c r="P37" s="69">
        <v>3</v>
      </c>
      <c r="Q37" s="70">
        <v>9</v>
      </c>
      <c r="R37" s="71">
        <v>9</v>
      </c>
    </row>
    <row r="38" spans="1:18" ht="105" x14ac:dyDescent="0.25">
      <c r="A38" s="64">
        <v>33</v>
      </c>
      <c r="B38" s="65" t="s">
        <v>1897</v>
      </c>
      <c r="C38" s="66" t="s">
        <v>1898</v>
      </c>
      <c r="D38"/>
      <c r="E38" s="67" t="s">
        <v>200</v>
      </c>
      <c r="F38" s="67" t="s">
        <v>201</v>
      </c>
      <c r="G38" s="67" t="s">
        <v>754</v>
      </c>
      <c r="H38" s="67" t="s">
        <v>202</v>
      </c>
      <c r="I38" s="67" t="s">
        <v>658</v>
      </c>
      <c r="J38" s="67" t="s">
        <v>203</v>
      </c>
      <c r="K38" s="68">
        <v>3</v>
      </c>
      <c r="L38" s="69">
        <v>0.5</v>
      </c>
      <c r="M38" s="68">
        <v>6</v>
      </c>
      <c r="N38" s="69">
        <v>6</v>
      </c>
      <c r="O38" s="68">
        <v>7</v>
      </c>
      <c r="P38" s="69">
        <v>3</v>
      </c>
      <c r="Q38" s="70">
        <v>126</v>
      </c>
      <c r="R38" s="71">
        <v>9</v>
      </c>
    </row>
    <row r="39" spans="1:18" ht="126" x14ac:dyDescent="0.25">
      <c r="A39" s="64">
        <v>34</v>
      </c>
      <c r="B39" s="65" t="s">
        <v>1897</v>
      </c>
      <c r="C39" s="66" t="s">
        <v>1898</v>
      </c>
      <c r="D39"/>
      <c r="E39" s="67" t="s">
        <v>216</v>
      </c>
      <c r="F39" s="67" t="s">
        <v>217</v>
      </c>
      <c r="G39" s="67" t="s">
        <v>757</v>
      </c>
      <c r="H39" s="67" t="s">
        <v>218</v>
      </c>
      <c r="I39" s="67" t="s">
        <v>599</v>
      </c>
      <c r="J39" s="67" t="s">
        <v>219</v>
      </c>
      <c r="K39" s="68">
        <v>1</v>
      </c>
      <c r="L39" s="69">
        <v>0.5</v>
      </c>
      <c r="M39" s="68">
        <v>6</v>
      </c>
      <c r="N39" s="69">
        <v>6</v>
      </c>
      <c r="O39" s="68">
        <v>7</v>
      </c>
      <c r="P39" s="69">
        <v>7</v>
      </c>
      <c r="Q39" s="70">
        <v>42</v>
      </c>
      <c r="R39" s="71">
        <v>21</v>
      </c>
    </row>
    <row r="40" spans="1:18" ht="126" x14ac:dyDescent="0.25">
      <c r="A40" s="64">
        <v>35</v>
      </c>
      <c r="B40" s="65" t="s">
        <v>1897</v>
      </c>
      <c r="C40" s="66" t="s">
        <v>1898</v>
      </c>
      <c r="D40"/>
      <c r="E40" s="67" t="s">
        <v>302</v>
      </c>
      <c r="F40" s="67" t="s">
        <v>489</v>
      </c>
      <c r="G40" s="67" t="s">
        <v>763</v>
      </c>
      <c r="H40" s="67" t="s">
        <v>490</v>
      </c>
      <c r="I40" s="67" t="s">
        <v>599</v>
      </c>
      <c r="J40" s="67" t="s">
        <v>491</v>
      </c>
      <c r="K40" s="68">
        <v>0.5</v>
      </c>
      <c r="L40" s="69">
        <v>0.2</v>
      </c>
      <c r="M40" s="68">
        <v>6</v>
      </c>
      <c r="N40" s="69">
        <v>6</v>
      </c>
      <c r="O40" s="68">
        <v>7</v>
      </c>
      <c r="P40" s="69">
        <v>7</v>
      </c>
      <c r="Q40" s="70">
        <v>21</v>
      </c>
      <c r="R40" s="71">
        <v>8.4000000000000021</v>
      </c>
    </row>
    <row r="41" spans="1:18" ht="63" x14ac:dyDescent="0.25">
      <c r="A41" s="64">
        <v>36</v>
      </c>
      <c r="B41" s="65" t="s">
        <v>1897</v>
      </c>
      <c r="C41" s="66" t="s">
        <v>1898</v>
      </c>
      <c r="D41"/>
      <c r="E41" s="67" t="s">
        <v>273</v>
      </c>
      <c r="F41" s="67" t="s">
        <v>274</v>
      </c>
      <c r="G41" s="67" t="s">
        <v>793</v>
      </c>
      <c r="H41" s="67" t="s">
        <v>275</v>
      </c>
      <c r="I41" s="67" t="s">
        <v>595</v>
      </c>
      <c r="J41" s="67" t="s">
        <v>243</v>
      </c>
      <c r="K41" s="68">
        <v>0.5</v>
      </c>
      <c r="L41" s="69">
        <v>0.5</v>
      </c>
      <c r="M41" s="68">
        <v>6</v>
      </c>
      <c r="N41" s="69">
        <v>6</v>
      </c>
      <c r="O41" s="68">
        <v>3</v>
      </c>
      <c r="P41" s="69">
        <v>3</v>
      </c>
      <c r="Q41" s="70">
        <v>9</v>
      </c>
      <c r="R41" s="71">
        <v>9</v>
      </c>
    </row>
    <row r="42" spans="1:18" ht="105" x14ac:dyDescent="0.25">
      <c r="A42" s="64">
        <v>37</v>
      </c>
      <c r="B42" s="65" t="s">
        <v>1897</v>
      </c>
      <c r="C42" s="66" t="s">
        <v>1898</v>
      </c>
      <c r="D42"/>
      <c r="E42" s="67" t="s">
        <v>267</v>
      </c>
      <c r="F42" s="67" t="s">
        <v>268</v>
      </c>
      <c r="G42" s="67" t="s">
        <v>796</v>
      </c>
      <c r="H42" s="67" t="s">
        <v>269</v>
      </c>
      <c r="I42" s="67" t="s">
        <v>599</v>
      </c>
      <c r="J42" s="67" t="s">
        <v>270</v>
      </c>
      <c r="K42" s="68">
        <v>1</v>
      </c>
      <c r="L42" s="69">
        <v>0.5</v>
      </c>
      <c r="M42" s="68">
        <v>6</v>
      </c>
      <c r="N42" s="69">
        <v>6</v>
      </c>
      <c r="O42" s="68">
        <v>7</v>
      </c>
      <c r="P42" s="69">
        <v>7</v>
      </c>
      <c r="Q42" s="70">
        <v>42</v>
      </c>
      <c r="R42" s="71">
        <v>21</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43:R1048576">
    <cfRule type="expression" dxfId="503" priority="29">
      <formula>IF(ROW(Q1)&gt;6,Q1&gt;400)</formula>
    </cfRule>
    <cfRule type="expression" dxfId="502" priority="30">
      <formula>IF(ROW(Q1)&gt;6,Q1&gt;200)</formula>
    </cfRule>
    <cfRule type="expression" dxfId="501" priority="31">
      <formula>IF(ROW(Q1)&gt;6,Q1&gt;70)</formula>
    </cfRule>
    <cfRule type="expression" dxfId="500" priority="32">
      <formula>IF(ROW(Q1)&gt;6,Q1&gt;20)</formula>
    </cfRule>
  </conditionalFormatting>
  <conditionalFormatting sqref="Q15:R15">
    <cfRule type="expression" dxfId="499" priority="1">
      <formula>IF(ROW(Q15)&gt;6,Q15&gt;400)</formula>
    </cfRule>
    <cfRule type="expression" dxfId="498" priority="2">
      <formula>IF(ROW(Q15)&gt;6,Q15&gt;200)</formula>
    </cfRule>
    <cfRule type="expression" dxfId="497" priority="3">
      <formula>IF(ROW(Q15)&gt;6,Q15&gt;70)</formula>
    </cfRule>
    <cfRule type="expression" dxfId="496" priority="4">
      <formula>IF(ROW(Q15)&gt;6,Q15&gt;20)</formula>
    </cfRule>
  </conditionalFormatting>
  <conditionalFormatting sqref="Q7:R7 Q9:R10 Q13:R13 Q16:R42">
    <cfRule type="expression" dxfId="495" priority="21">
      <formula>IF(ROW(Q7)&gt;6,Q7&gt;400)</formula>
    </cfRule>
    <cfRule type="expression" dxfId="494" priority="22">
      <formula>IF(ROW(Q7)&gt;6,Q7&gt;200)</formula>
    </cfRule>
    <cfRule type="expression" dxfId="493" priority="23">
      <formula>IF(ROW(Q7)&gt;6,Q7&gt;70)</formula>
    </cfRule>
    <cfRule type="expression" dxfId="492" priority="24">
      <formula>IF(ROW(Q7)&gt;6,Q7&gt;20)</formula>
    </cfRule>
  </conditionalFormatting>
  <conditionalFormatting sqref="Q8:R8">
    <cfRule type="expression" dxfId="491" priority="17">
      <formula>IF(ROW(Q8)&gt;6,Q8&gt;400)</formula>
    </cfRule>
    <cfRule type="expression" dxfId="490" priority="18">
      <formula>IF(ROW(Q8)&gt;6,Q8&gt;200)</formula>
    </cfRule>
    <cfRule type="expression" dxfId="489" priority="19">
      <formula>IF(ROW(Q8)&gt;6,Q8&gt;70)</formula>
    </cfRule>
    <cfRule type="expression" dxfId="488" priority="20">
      <formula>IF(ROW(Q8)&gt;6,Q8&gt;20)</formula>
    </cfRule>
  </conditionalFormatting>
  <conditionalFormatting sqref="Q11:R11">
    <cfRule type="expression" dxfId="487" priority="13">
      <formula>IF(ROW(Q11)&gt;6,Q11&gt;400)</formula>
    </cfRule>
    <cfRule type="expression" dxfId="486" priority="14">
      <formula>IF(ROW(Q11)&gt;6,Q11&gt;200)</formula>
    </cfRule>
    <cfRule type="expression" dxfId="485" priority="15">
      <formula>IF(ROW(Q11)&gt;6,Q11&gt;70)</formula>
    </cfRule>
    <cfRule type="expression" dxfId="484" priority="16">
      <formula>IF(ROW(Q11)&gt;6,Q11&gt;20)</formula>
    </cfRule>
  </conditionalFormatting>
  <conditionalFormatting sqref="Q12:R12">
    <cfRule type="expression" dxfId="483" priority="9">
      <formula>IF(ROW(Q12)&gt;6,Q12&gt;400)</formula>
    </cfRule>
    <cfRule type="expression" dxfId="482" priority="10">
      <formula>IF(ROW(Q12)&gt;6,Q12&gt;200)</formula>
    </cfRule>
    <cfRule type="expression" dxfId="481" priority="11">
      <formula>IF(ROW(Q12)&gt;6,Q12&gt;70)</formula>
    </cfRule>
    <cfRule type="expression" dxfId="480" priority="12">
      <formula>IF(ROW(Q12)&gt;6,Q12&gt;20)</formula>
    </cfRule>
  </conditionalFormatting>
  <conditionalFormatting sqref="Q14:R14">
    <cfRule type="expression" dxfId="479" priority="5">
      <formula>IF(ROW(Q14)&gt;6,Q14&gt;400)</formula>
    </cfRule>
    <cfRule type="expression" dxfId="478" priority="6">
      <formula>IF(ROW(Q14)&gt;6,Q14&gt;200)</formula>
    </cfRule>
    <cfRule type="expression" dxfId="477" priority="7">
      <formula>IF(ROW(Q14)&gt;6,Q14&gt;70)</formula>
    </cfRule>
    <cfRule type="expression" dxfId="476" priority="8">
      <formula>IF(ROW(Q14)&gt;6,Q14&gt;20)</formula>
    </cfRule>
  </conditionalFormatting>
  <dataValidations count="4">
    <dataValidation type="list" allowBlank="1" showInputMessage="1" showErrorMessage="1" sqref="K7:L1048576">
      <formula1>Вр</formula1>
    </dataValidation>
    <dataValidation type="list" allowBlank="1" showInputMessage="1" showErrorMessage="1" sqref="M7:N1048576">
      <formula1>Пд</formula1>
    </dataValidation>
    <dataValidation type="list" allowBlank="1" showInputMessage="1" showErrorMessage="1" sqref="O7:P1048576">
      <formula1>Пс</formula1>
    </dataValidation>
    <dataValidation type="list" allowBlank="1" showInputMessage="1" showErrorMessage="1" sqref="F7:F1048576">
      <formula1>Код</formula1>
    </dataValidation>
  </dataValidations>
  <pageMargins left="0.51181102362204722" right="0.31496062992125984" top="0.35433070866141736" bottom="0.35433070866141736" header="0.31496062992125984" footer="0.31496062992125984"/>
  <pageSetup paperSize="9" scale="35" fitToHeight="0" orientation="landscape" r:id="rId1"/>
  <colBreaks count="1" manualBreakCount="1">
    <brk id="18"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5"/>
  <sheetViews>
    <sheetView view="pageBreakPreview" topLeftCell="A52" zoomScale="60" zoomScaleNormal="80" workbookViewId="0">
      <selection activeCell="B8" sqref="B8"/>
    </sheetView>
  </sheetViews>
  <sheetFormatPr defaultColWidth="9.140625" defaultRowHeight="21" x14ac:dyDescent="0.25"/>
  <cols>
    <col min="1" max="1" width="7.42578125" style="16" customWidth="1"/>
    <col min="2" max="2" width="118.85546875" style="18" customWidth="1"/>
    <col min="3" max="3" width="77.5703125" style="18" hidden="1" customWidth="1"/>
    <col min="4" max="4" width="12.7109375" style="18" hidden="1" customWidth="1"/>
    <col min="5" max="5" width="27.28515625" style="19" customWidth="1"/>
    <col min="6" max="6" width="11.5703125" style="19" customWidth="1"/>
    <col min="7" max="7" width="39.85546875" style="19" customWidth="1"/>
    <col min="8" max="8" width="33.28515625" style="19" customWidth="1"/>
    <col min="9" max="9" width="32.140625" style="19" customWidth="1"/>
    <col min="10" max="10" width="54.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16">
        <v>1</v>
      </c>
      <c r="B7" s="17" t="s">
        <v>1901</v>
      </c>
      <c r="C7" s="18" t="s">
        <v>1902</v>
      </c>
      <c r="D7" s="28"/>
      <c r="E7" s="19" t="s">
        <v>19</v>
      </c>
      <c r="F7" s="19" t="s">
        <v>20</v>
      </c>
      <c r="G7" s="19" t="s">
        <v>594</v>
      </c>
      <c r="H7" s="19" t="s">
        <v>21</v>
      </c>
      <c r="I7" s="19" t="s">
        <v>595</v>
      </c>
      <c r="J7" s="19" t="s">
        <v>397</v>
      </c>
      <c r="K7" s="20">
        <v>1</v>
      </c>
      <c r="L7" s="21">
        <v>1</v>
      </c>
      <c r="M7" s="20">
        <v>6</v>
      </c>
      <c r="N7" s="21">
        <v>6</v>
      </c>
      <c r="O7" s="20">
        <v>3</v>
      </c>
      <c r="P7" s="21">
        <v>3</v>
      </c>
      <c r="Q7" s="22">
        <v>18</v>
      </c>
      <c r="R7" s="23">
        <v>18</v>
      </c>
    </row>
    <row r="8" spans="1:20" ht="210" customHeight="1" x14ac:dyDescent="0.25">
      <c r="A8" s="16">
        <v>2</v>
      </c>
      <c r="B8" s="17" t="s">
        <v>1901</v>
      </c>
      <c r="C8" s="18" t="s">
        <v>1902</v>
      </c>
      <c r="D8" s="28"/>
      <c r="E8" s="19" t="s">
        <v>426</v>
      </c>
      <c r="F8" s="19" t="s">
        <v>32</v>
      </c>
      <c r="G8" s="19" t="s">
        <v>647</v>
      </c>
      <c r="H8" s="19" t="s">
        <v>33</v>
      </c>
      <c r="I8" s="19" t="s">
        <v>599</v>
      </c>
      <c r="J8" s="19" t="s">
        <v>34</v>
      </c>
      <c r="K8" s="20">
        <v>3</v>
      </c>
      <c r="L8" s="21">
        <v>1</v>
      </c>
      <c r="M8" s="20">
        <v>6</v>
      </c>
      <c r="N8" s="21">
        <v>6</v>
      </c>
      <c r="O8" s="20">
        <v>3</v>
      </c>
      <c r="P8" s="21">
        <v>3</v>
      </c>
      <c r="Q8" s="22">
        <v>54</v>
      </c>
      <c r="R8" s="23">
        <v>18</v>
      </c>
    </row>
    <row r="9" spans="1:20" ht="210" customHeight="1" x14ac:dyDescent="0.25">
      <c r="A9" s="16">
        <v>3</v>
      </c>
      <c r="B9" s="17" t="s">
        <v>1901</v>
      </c>
      <c r="C9" s="18" t="s">
        <v>1902</v>
      </c>
      <c r="D9" s="28"/>
      <c r="E9" s="19" t="s">
        <v>133</v>
      </c>
      <c r="F9" s="19" t="s">
        <v>134</v>
      </c>
      <c r="G9" s="19" t="s">
        <v>652</v>
      </c>
      <c r="H9" s="19" t="s">
        <v>135</v>
      </c>
      <c r="I9" s="19" t="s">
        <v>599</v>
      </c>
      <c r="J9" s="19" t="s">
        <v>130</v>
      </c>
      <c r="K9" s="20">
        <v>0.5</v>
      </c>
      <c r="L9" s="21">
        <v>0.2</v>
      </c>
      <c r="M9" s="20">
        <v>3</v>
      </c>
      <c r="N9" s="21">
        <v>3</v>
      </c>
      <c r="O9" s="20">
        <v>15</v>
      </c>
      <c r="P9" s="21">
        <v>15</v>
      </c>
      <c r="Q9" s="22">
        <v>22.5</v>
      </c>
      <c r="R9" s="23">
        <v>9.0000000000000018</v>
      </c>
    </row>
    <row r="10" spans="1:20" ht="210" customHeight="1" x14ac:dyDescent="0.25">
      <c r="A10" s="16">
        <v>4</v>
      </c>
      <c r="B10" s="17" t="s">
        <v>1901</v>
      </c>
      <c r="C10" s="18" t="s">
        <v>1902</v>
      </c>
      <c r="D10" s="28"/>
      <c r="E10" s="19" t="s">
        <v>171</v>
      </c>
      <c r="F10" s="19" t="s">
        <v>172</v>
      </c>
      <c r="G10" s="19" t="s">
        <v>653</v>
      </c>
      <c r="H10" s="19" t="s">
        <v>173</v>
      </c>
      <c r="I10" s="19" t="s">
        <v>599</v>
      </c>
      <c r="J10" s="19" t="s">
        <v>654</v>
      </c>
      <c r="K10" s="20">
        <v>3</v>
      </c>
      <c r="L10" s="21">
        <v>0.5</v>
      </c>
      <c r="M10" s="20">
        <v>3</v>
      </c>
      <c r="N10" s="21">
        <v>3</v>
      </c>
      <c r="O10" s="20">
        <v>3</v>
      </c>
      <c r="P10" s="21">
        <v>3</v>
      </c>
      <c r="Q10" s="22">
        <v>27</v>
      </c>
      <c r="R10" s="23">
        <v>4.5</v>
      </c>
    </row>
    <row r="11" spans="1:20" ht="210" customHeight="1" x14ac:dyDescent="0.25">
      <c r="A11" s="16">
        <v>5</v>
      </c>
      <c r="B11" s="17" t="s">
        <v>1901</v>
      </c>
      <c r="C11" s="18" t="s">
        <v>1902</v>
      </c>
      <c r="D11" s="28"/>
      <c r="E11" s="19" t="s">
        <v>655</v>
      </c>
      <c r="F11" s="19" t="s">
        <v>178</v>
      </c>
      <c r="G11" s="19" t="s">
        <v>656</v>
      </c>
      <c r="H11" s="19" t="s">
        <v>179</v>
      </c>
      <c r="I11" s="19" t="s">
        <v>599</v>
      </c>
      <c r="J11" s="19" t="s">
        <v>180</v>
      </c>
      <c r="K11" s="20">
        <v>3</v>
      </c>
      <c r="L11" s="21">
        <v>1</v>
      </c>
      <c r="M11" s="20">
        <v>3</v>
      </c>
      <c r="N11" s="21">
        <v>3</v>
      </c>
      <c r="O11" s="20">
        <v>3</v>
      </c>
      <c r="P11" s="21">
        <v>3</v>
      </c>
      <c r="Q11" s="22">
        <v>27</v>
      </c>
      <c r="R11" s="23">
        <v>9</v>
      </c>
    </row>
    <row r="12" spans="1:20" ht="210" customHeight="1" x14ac:dyDescent="0.25">
      <c r="A12" s="16">
        <v>6</v>
      </c>
      <c r="B12" s="17" t="s">
        <v>1901</v>
      </c>
      <c r="C12" s="18" t="s">
        <v>1902</v>
      </c>
      <c r="D12" s="28"/>
      <c r="E12" s="19" t="s">
        <v>240</v>
      </c>
      <c r="F12" s="19" t="s">
        <v>241</v>
      </c>
      <c r="G12" s="19" t="s">
        <v>990</v>
      </c>
      <c r="H12" s="19" t="s">
        <v>242</v>
      </c>
      <c r="I12" s="19" t="s">
        <v>595</v>
      </c>
      <c r="J12" s="19" t="s">
        <v>243</v>
      </c>
      <c r="K12" s="20">
        <v>0.5</v>
      </c>
      <c r="L12" s="21">
        <v>0.5</v>
      </c>
      <c r="M12" s="20">
        <v>6</v>
      </c>
      <c r="N12" s="21">
        <v>6</v>
      </c>
      <c r="O12" s="20">
        <v>3</v>
      </c>
      <c r="P12" s="21">
        <v>3</v>
      </c>
      <c r="Q12" s="22">
        <v>9</v>
      </c>
      <c r="R12" s="23">
        <v>9</v>
      </c>
    </row>
    <row r="13" spans="1:20" ht="210" customHeight="1" x14ac:dyDescent="0.25">
      <c r="A13" s="16">
        <v>7</v>
      </c>
      <c r="B13" s="17" t="s">
        <v>1901</v>
      </c>
      <c r="C13" s="18" t="s">
        <v>1902</v>
      </c>
      <c r="D13" s="28"/>
      <c r="E13" s="19" t="s">
        <v>532</v>
      </c>
      <c r="F13" s="19" t="s">
        <v>533</v>
      </c>
      <c r="G13" s="19" t="s">
        <v>657</v>
      </c>
      <c r="H13" s="19" t="s">
        <v>534</v>
      </c>
      <c r="I13" s="19" t="s">
        <v>658</v>
      </c>
      <c r="J13" s="19" t="s">
        <v>535</v>
      </c>
      <c r="K13" s="20">
        <v>3</v>
      </c>
      <c r="L13" s="21">
        <v>0.5</v>
      </c>
      <c r="M13" s="20">
        <v>6</v>
      </c>
      <c r="N13" s="21">
        <v>6</v>
      </c>
      <c r="O13" s="20">
        <v>7</v>
      </c>
      <c r="P13" s="21">
        <v>7</v>
      </c>
      <c r="Q13" s="22">
        <v>126</v>
      </c>
      <c r="R13" s="23">
        <v>21</v>
      </c>
    </row>
    <row r="14" spans="1:20" ht="210" customHeight="1" x14ac:dyDescent="0.25">
      <c r="A14" s="16">
        <v>8</v>
      </c>
      <c r="B14" s="17" t="s">
        <v>1901</v>
      </c>
      <c r="C14" s="18" t="s">
        <v>1902</v>
      </c>
      <c r="D14" s="28"/>
      <c r="E14" s="19" t="s">
        <v>309</v>
      </c>
      <c r="F14" s="19" t="s">
        <v>310</v>
      </c>
      <c r="G14" s="19" t="s">
        <v>659</v>
      </c>
      <c r="H14" s="19" t="s">
        <v>311</v>
      </c>
      <c r="I14" s="19" t="s">
        <v>599</v>
      </c>
      <c r="J14" s="19" t="s">
        <v>312</v>
      </c>
      <c r="K14" s="20">
        <v>1</v>
      </c>
      <c r="L14" s="21">
        <v>0.5</v>
      </c>
      <c r="M14" s="20">
        <v>6</v>
      </c>
      <c r="N14" s="21">
        <v>6</v>
      </c>
      <c r="O14" s="20">
        <v>7</v>
      </c>
      <c r="P14" s="21">
        <v>7</v>
      </c>
      <c r="Q14" s="22">
        <v>42</v>
      </c>
      <c r="R14" s="23">
        <v>21</v>
      </c>
    </row>
    <row r="15" spans="1:20" ht="210" customHeight="1" x14ac:dyDescent="0.25">
      <c r="A15" s="16">
        <v>9</v>
      </c>
      <c r="B15" s="17" t="s">
        <v>1901</v>
      </c>
      <c r="C15" s="18" t="s">
        <v>1902</v>
      </c>
      <c r="D15" s="28"/>
      <c r="E15" s="19" t="s">
        <v>333</v>
      </c>
      <c r="F15" s="19" t="s">
        <v>334</v>
      </c>
      <c r="G15" s="19" t="s">
        <v>660</v>
      </c>
      <c r="H15" s="19" t="s">
        <v>335</v>
      </c>
      <c r="I15" s="19" t="s">
        <v>661</v>
      </c>
      <c r="J15" s="19" t="s">
        <v>336</v>
      </c>
      <c r="K15" s="20">
        <v>3</v>
      </c>
      <c r="L15" s="21">
        <v>0.5</v>
      </c>
      <c r="M15" s="20">
        <v>6</v>
      </c>
      <c r="N15" s="21">
        <v>6</v>
      </c>
      <c r="O15" s="20">
        <v>15</v>
      </c>
      <c r="P15" s="21">
        <v>15</v>
      </c>
      <c r="Q15" s="22">
        <v>270</v>
      </c>
      <c r="R15" s="23">
        <v>45</v>
      </c>
    </row>
    <row r="16" spans="1:20" ht="210" customHeight="1" x14ac:dyDescent="0.25">
      <c r="A16" s="16">
        <v>10</v>
      </c>
      <c r="B16" s="17" t="s">
        <v>1901</v>
      </c>
      <c r="C16" s="18" t="s">
        <v>1902</v>
      </c>
      <c r="D16" s="28"/>
      <c r="E16" s="19" t="s">
        <v>662</v>
      </c>
      <c r="F16" s="19" t="s">
        <v>663</v>
      </c>
      <c r="G16" s="19" t="s">
        <v>664</v>
      </c>
      <c r="H16" s="19" t="s">
        <v>665</v>
      </c>
      <c r="I16" s="19" t="s">
        <v>599</v>
      </c>
      <c r="J16" s="19" t="s">
        <v>666</v>
      </c>
      <c r="K16" s="20">
        <v>0.5</v>
      </c>
      <c r="L16" s="21">
        <v>0.2</v>
      </c>
      <c r="M16" s="20">
        <v>6</v>
      </c>
      <c r="N16" s="21">
        <v>6</v>
      </c>
      <c r="O16" s="20">
        <v>7</v>
      </c>
      <c r="P16" s="21">
        <v>7</v>
      </c>
      <c r="Q16" s="22">
        <v>21</v>
      </c>
      <c r="R16" s="23">
        <v>8.4000000000000021</v>
      </c>
    </row>
    <row r="17" spans="1:18" ht="210" customHeight="1" x14ac:dyDescent="0.25">
      <c r="A17" s="16">
        <v>11</v>
      </c>
      <c r="B17" s="17" t="s">
        <v>1901</v>
      </c>
      <c r="C17" s="18" t="s">
        <v>1902</v>
      </c>
      <c r="D17" s="28"/>
      <c r="E17" s="19" t="s">
        <v>346</v>
      </c>
      <c r="F17" s="19" t="s">
        <v>347</v>
      </c>
      <c r="G17" s="19" t="s">
        <v>667</v>
      </c>
      <c r="H17" s="19" t="s">
        <v>348</v>
      </c>
      <c r="I17" s="19" t="s">
        <v>658</v>
      </c>
      <c r="J17" s="19" t="s">
        <v>349</v>
      </c>
      <c r="K17" s="20">
        <v>0.5</v>
      </c>
      <c r="L17" s="21">
        <v>0.1</v>
      </c>
      <c r="M17" s="20">
        <v>6</v>
      </c>
      <c r="N17" s="21">
        <v>6</v>
      </c>
      <c r="O17" s="20">
        <v>40</v>
      </c>
      <c r="P17" s="21">
        <v>40</v>
      </c>
      <c r="Q17" s="22">
        <v>120</v>
      </c>
      <c r="R17" s="23">
        <v>24.000000000000004</v>
      </c>
    </row>
    <row r="18" spans="1:18" ht="210" customHeight="1" x14ac:dyDescent="0.25">
      <c r="A18" s="16">
        <v>12</v>
      </c>
      <c r="B18" s="17" t="s">
        <v>1901</v>
      </c>
      <c r="C18" s="18" t="s">
        <v>1902</v>
      </c>
      <c r="D18" s="28"/>
      <c r="E18" s="19" t="s">
        <v>352</v>
      </c>
      <c r="F18" s="19" t="s">
        <v>353</v>
      </c>
      <c r="G18" s="19" t="s">
        <v>668</v>
      </c>
      <c r="H18" s="19" t="s">
        <v>354</v>
      </c>
      <c r="I18" s="19" t="s">
        <v>658</v>
      </c>
      <c r="J18" s="19" t="s">
        <v>355</v>
      </c>
      <c r="K18" s="20">
        <v>1</v>
      </c>
      <c r="L18" s="21">
        <v>0.2</v>
      </c>
      <c r="M18" s="20">
        <v>6</v>
      </c>
      <c r="N18" s="21">
        <v>6</v>
      </c>
      <c r="O18" s="20">
        <v>15</v>
      </c>
      <c r="P18" s="21">
        <v>15</v>
      </c>
      <c r="Q18" s="22">
        <v>90</v>
      </c>
      <c r="R18" s="23">
        <v>18.000000000000004</v>
      </c>
    </row>
    <row r="19" spans="1:18" ht="210" customHeight="1" x14ac:dyDescent="0.25">
      <c r="A19" s="16">
        <v>13</v>
      </c>
      <c r="B19" s="17" t="s">
        <v>1901</v>
      </c>
      <c r="C19" s="18" t="s">
        <v>1902</v>
      </c>
      <c r="D19" s="28"/>
      <c r="E19" s="19" t="s">
        <v>352</v>
      </c>
      <c r="F19" s="19" t="s">
        <v>358</v>
      </c>
      <c r="G19" s="19" t="s">
        <v>669</v>
      </c>
      <c r="H19" s="19" t="s">
        <v>359</v>
      </c>
      <c r="I19" s="19" t="s">
        <v>599</v>
      </c>
      <c r="J19" s="19" t="s">
        <v>360</v>
      </c>
      <c r="K19" s="20">
        <v>0.5</v>
      </c>
      <c r="L19" s="21">
        <v>0.2</v>
      </c>
      <c r="M19" s="20">
        <v>6</v>
      </c>
      <c r="N19" s="21">
        <v>6</v>
      </c>
      <c r="O19" s="20">
        <v>15</v>
      </c>
      <c r="P19" s="21">
        <v>15</v>
      </c>
      <c r="Q19" s="22">
        <v>45</v>
      </c>
      <c r="R19" s="23">
        <v>18.000000000000004</v>
      </c>
    </row>
    <row r="20" spans="1:18" ht="210" customHeight="1" x14ac:dyDescent="0.25">
      <c r="A20" s="16">
        <v>14</v>
      </c>
      <c r="B20" s="17" t="s">
        <v>1901</v>
      </c>
      <c r="C20" s="18" t="s">
        <v>1902</v>
      </c>
      <c r="D20" s="28"/>
      <c r="E20" s="19" t="s">
        <v>352</v>
      </c>
      <c r="F20" s="19" t="s">
        <v>569</v>
      </c>
      <c r="G20" s="19" t="s">
        <v>670</v>
      </c>
      <c r="H20" s="19" t="s">
        <v>570</v>
      </c>
      <c r="I20" s="19" t="s">
        <v>658</v>
      </c>
      <c r="J20" s="19" t="s">
        <v>355</v>
      </c>
      <c r="K20" s="20">
        <v>1</v>
      </c>
      <c r="L20" s="21">
        <v>0.2</v>
      </c>
      <c r="M20" s="20">
        <v>6</v>
      </c>
      <c r="N20" s="21">
        <v>6</v>
      </c>
      <c r="O20" s="20">
        <v>15</v>
      </c>
      <c r="P20" s="21">
        <v>15</v>
      </c>
      <c r="Q20" s="22">
        <v>90</v>
      </c>
      <c r="R20" s="23">
        <v>18.000000000000004</v>
      </c>
    </row>
    <row r="21" spans="1:18" ht="210" customHeight="1" x14ac:dyDescent="0.25">
      <c r="A21" s="16">
        <v>15</v>
      </c>
      <c r="B21" s="17" t="s">
        <v>1901</v>
      </c>
      <c r="C21" s="18" t="s">
        <v>1902</v>
      </c>
      <c r="D21" s="28"/>
      <c r="E21" s="19" t="s">
        <v>363</v>
      </c>
      <c r="F21" s="19" t="s">
        <v>364</v>
      </c>
      <c r="G21" s="19" t="s">
        <v>671</v>
      </c>
      <c r="H21" s="19" t="s">
        <v>365</v>
      </c>
      <c r="I21" s="19" t="s">
        <v>599</v>
      </c>
      <c r="J21" s="19" t="s">
        <v>366</v>
      </c>
      <c r="K21" s="20">
        <v>0.5</v>
      </c>
      <c r="L21" s="21">
        <v>0.2</v>
      </c>
      <c r="M21" s="20">
        <v>6</v>
      </c>
      <c r="N21" s="21">
        <v>6</v>
      </c>
      <c r="O21" s="20">
        <v>15</v>
      </c>
      <c r="P21" s="21">
        <v>15</v>
      </c>
      <c r="Q21" s="22">
        <v>45</v>
      </c>
      <c r="R21" s="23">
        <v>18.000000000000004</v>
      </c>
    </row>
    <row r="22" spans="1:18" ht="210" customHeight="1" x14ac:dyDescent="0.25">
      <c r="A22" s="16">
        <v>16</v>
      </c>
      <c r="B22" s="17" t="s">
        <v>1901</v>
      </c>
      <c r="C22" s="18" t="s">
        <v>1902</v>
      </c>
      <c r="D22" s="28"/>
      <c r="E22" s="19" t="s">
        <v>367</v>
      </c>
      <c r="F22" s="19" t="s">
        <v>368</v>
      </c>
      <c r="G22" s="19" t="s">
        <v>672</v>
      </c>
      <c r="H22" s="19" t="s">
        <v>369</v>
      </c>
      <c r="I22" s="19" t="s">
        <v>658</v>
      </c>
      <c r="J22" s="19" t="s">
        <v>370</v>
      </c>
      <c r="K22" s="20">
        <v>1</v>
      </c>
      <c r="L22" s="21">
        <v>0.2</v>
      </c>
      <c r="M22" s="20">
        <v>6</v>
      </c>
      <c r="N22" s="21">
        <v>6</v>
      </c>
      <c r="O22" s="20">
        <v>15</v>
      </c>
      <c r="P22" s="21">
        <v>15</v>
      </c>
      <c r="Q22" s="22">
        <v>90</v>
      </c>
      <c r="R22" s="23">
        <v>18.000000000000004</v>
      </c>
    </row>
    <row r="23" spans="1:18" ht="210" customHeight="1" x14ac:dyDescent="0.25">
      <c r="A23" s="16">
        <v>17</v>
      </c>
      <c r="B23" s="17" t="s">
        <v>1901</v>
      </c>
      <c r="C23" s="18" t="s">
        <v>1902</v>
      </c>
      <c r="D23" s="28"/>
      <c r="E23" s="19" t="s">
        <v>352</v>
      </c>
      <c r="F23" s="19" t="s">
        <v>575</v>
      </c>
      <c r="G23" s="19" t="s">
        <v>673</v>
      </c>
      <c r="H23" s="19" t="s">
        <v>576</v>
      </c>
      <c r="I23" s="19" t="s">
        <v>658</v>
      </c>
      <c r="J23" s="19" t="s">
        <v>355</v>
      </c>
      <c r="K23" s="20">
        <v>1</v>
      </c>
      <c r="L23" s="21">
        <v>0.2</v>
      </c>
      <c r="M23" s="20">
        <v>6</v>
      </c>
      <c r="N23" s="21">
        <v>6</v>
      </c>
      <c r="O23" s="20">
        <v>15</v>
      </c>
      <c r="P23" s="21">
        <v>15</v>
      </c>
      <c r="Q23" s="22">
        <v>90</v>
      </c>
      <c r="R23" s="23">
        <v>18.000000000000004</v>
      </c>
    </row>
    <row r="24" spans="1:18" ht="210" customHeight="1" x14ac:dyDescent="0.25">
      <c r="A24" s="16">
        <v>18</v>
      </c>
      <c r="B24" s="17" t="s">
        <v>1901</v>
      </c>
      <c r="C24" s="18" t="s">
        <v>1902</v>
      </c>
      <c r="D24" s="28"/>
      <c r="E24" s="19" t="s">
        <v>582</v>
      </c>
      <c r="F24" s="19" t="s">
        <v>583</v>
      </c>
      <c r="G24" s="19" t="s">
        <v>675</v>
      </c>
      <c r="H24" s="19" t="s">
        <v>584</v>
      </c>
      <c r="I24" s="19" t="s">
        <v>595</v>
      </c>
      <c r="J24" s="19" t="s">
        <v>184</v>
      </c>
      <c r="K24" s="20">
        <v>0.2</v>
      </c>
      <c r="L24" s="21">
        <v>0.2</v>
      </c>
      <c r="M24" s="20">
        <v>6</v>
      </c>
      <c r="N24" s="21">
        <v>6</v>
      </c>
      <c r="O24" s="20">
        <v>7</v>
      </c>
      <c r="P24" s="21">
        <v>7</v>
      </c>
      <c r="Q24" s="22">
        <v>8.4000000000000021</v>
      </c>
      <c r="R24" s="23">
        <v>8.4000000000000021</v>
      </c>
    </row>
    <row r="25" spans="1:18" ht="210" customHeight="1" x14ac:dyDescent="0.25">
      <c r="A25" s="16">
        <v>19</v>
      </c>
      <c r="B25" s="17" t="s">
        <v>1901</v>
      </c>
      <c r="C25" s="18" t="s">
        <v>1902</v>
      </c>
      <c r="D25" s="28"/>
      <c r="E25" s="19" t="s">
        <v>585</v>
      </c>
      <c r="F25" s="19" t="s">
        <v>586</v>
      </c>
      <c r="G25" s="19" t="s">
        <v>676</v>
      </c>
      <c r="H25" s="19" t="s">
        <v>587</v>
      </c>
      <c r="I25" s="19" t="s">
        <v>595</v>
      </c>
      <c r="J25" s="19" t="s">
        <v>184</v>
      </c>
      <c r="K25" s="20">
        <v>0.1</v>
      </c>
      <c r="L25" s="21">
        <v>0.1</v>
      </c>
      <c r="M25" s="20">
        <v>6</v>
      </c>
      <c r="N25" s="21">
        <v>6</v>
      </c>
      <c r="O25" s="20">
        <v>15</v>
      </c>
      <c r="P25" s="21">
        <v>15</v>
      </c>
      <c r="Q25" s="22">
        <v>9.0000000000000018</v>
      </c>
      <c r="R25" s="23">
        <v>9.0000000000000018</v>
      </c>
    </row>
    <row r="26" spans="1:18" ht="210" customHeight="1" x14ac:dyDescent="0.25">
      <c r="A26" s="16">
        <v>20</v>
      </c>
      <c r="B26" s="17" t="s">
        <v>1903</v>
      </c>
      <c r="C26" s="18" t="s">
        <v>1904</v>
      </c>
      <c r="D26" s="28"/>
      <c r="E26" s="19" t="s">
        <v>42</v>
      </c>
      <c r="F26" s="19" t="s">
        <v>43</v>
      </c>
      <c r="G26" s="19" t="s">
        <v>605</v>
      </c>
      <c r="H26" s="19" t="s">
        <v>44</v>
      </c>
      <c r="I26" s="19" t="s">
        <v>599</v>
      </c>
      <c r="J26" s="19" t="s">
        <v>45</v>
      </c>
      <c r="K26" s="20">
        <v>1</v>
      </c>
      <c r="L26" s="21">
        <v>0.5</v>
      </c>
      <c r="M26" s="20">
        <v>6</v>
      </c>
      <c r="N26" s="21">
        <v>6</v>
      </c>
      <c r="O26" s="20">
        <v>7</v>
      </c>
      <c r="P26" s="21">
        <v>7</v>
      </c>
      <c r="Q26" s="22">
        <v>42</v>
      </c>
      <c r="R26" s="23">
        <v>21</v>
      </c>
    </row>
    <row r="27" spans="1:18" ht="168" x14ac:dyDescent="0.25">
      <c r="A27" s="16">
        <v>21</v>
      </c>
      <c r="B27" s="17" t="s">
        <v>1903</v>
      </c>
      <c r="C27" s="18" t="s">
        <v>1904</v>
      </c>
      <c r="D27" s="28"/>
      <c r="E27" s="19" t="s">
        <v>48</v>
      </c>
      <c r="F27" s="19" t="s">
        <v>49</v>
      </c>
      <c r="G27" s="19" t="s">
        <v>608</v>
      </c>
      <c r="H27" s="19" t="s">
        <v>50</v>
      </c>
      <c r="I27" s="19" t="s">
        <v>599</v>
      </c>
      <c r="J27" s="19" t="s">
        <v>51</v>
      </c>
      <c r="K27" s="20">
        <v>1</v>
      </c>
      <c r="L27" s="21">
        <v>0.5</v>
      </c>
      <c r="M27" s="20">
        <v>6</v>
      </c>
      <c r="N27" s="21">
        <v>6</v>
      </c>
      <c r="O27" s="20">
        <v>7</v>
      </c>
      <c r="P27" s="21">
        <v>7</v>
      </c>
      <c r="Q27" s="22">
        <v>42</v>
      </c>
      <c r="R27" s="23">
        <v>21</v>
      </c>
    </row>
    <row r="28" spans="1:18" ht="210" customHeight="1" x14ac:dyDescent="0.25">
      <c r="A28" s="16">
        <v>22</v>
      </c>
      <c r="B28" s="17" t="s">
        <v>1903</v>
      </c>
      <c r="C28" s="18" t="s">
        <v>1904</v>
      </c>
      <c r="D28" s="28"/>
      <c r="E28" s="19" t="s">
        <v>611</v>
      </c>
      <c r="F28" s="19" t="s">
        <v>612</v>
      </c>
      <c r="G28" s="19" t="s">
        <v>613</v>
      </c>
      <c r="H28" s="19" t="s">
        <v>614</v>
      </c>
      <c r="I28" s="19" t="s">
        <v>599</v>
      </c>
      <c r="J28" s="19" t="s">
        <v>615</v>
      </c>
      <c r="K28" s="20">
        <v>0.5</v>
      </c>
      <c r="L28" s="21">
        <v>0.2</v>
      </c>
      <c r="M28" s="20">
        <v>6</v>
      </c>
      <c r="N28" s="21">
        <v>6</v>
      </c>
      <c r="O28" s="20">
        <v>7</v>
      </c>
      <c r="P28" s="21">
        <v>7</v>
      </c>
      <c r="Q28" s="22">
        <v>21</v>
      </c>
      <c r="R28" s="23">
        <v>8.4000000000000021</v>
      </c>
    </row>
    <row r="29" spans="1:18" ht="210" customHeight="1" x14ac:dyDescent="0.25">
      <c r="A29" s="16">
        <v>23</v>
      </c>
      <c r="B29" s="17" t="s">
        <v>1903</v>
      </c>
      <c r="C29" s="18" t="s">
        <v>1904</v>
      </c>
      <c r="D29" s="28"/>
      <c r="E29" s="19" t="s">
        <v>54</v>
      </c>
      <c r="F29" s="19" t="s">
        <v>55</v>
      </c>
      <c r="G29" s="19" t="s">
        <v>618</v>
      </c>
      <c r="H29" s="19" t="s">
        <v>56</v>
      </c>
      <c r="I29" s="19" t="s">
        <v>599</v>
      </c>
      <c r="J29" s="19" t="s">
        <v>57</v>
      </c>
      <c r="K29" s="20">
        <v>1</v>
      </c>
      <c r="L29" s="21">
        <v>0.5</v>
      </c>
      <c r="M29" s="20">
        <v>6</v>
      </c>
      <c r="N29" s="21">
        <v>6</v>
      </c>
      <c r="O29" s="20">
        <v>7</v>
      </c>
      <c r="P29" s="21">
        <v>7</v>
      </c>
      <c r="Q29" s="22">
        <v>42</v>
      </c>
      <c r="R29" s="23">
        <v>21</v>
      </c>
    </row>
    <row r="30" spans="1:18" ht="210" customHeight="1" x14ac:dyDescent="0.25">
      <c r="A30" s="16">
        <v>24</v>
      </c>
      <c r="B30" s="17" t="s">
        <v>1903</v>
      </c>
      <c r="C30" s="18" t="s">
        <v>1904</v>
      </c>
      <c r="D30" s="28"/>
      <c r="E30" s="19" t="s">
        <v>91</v>
      </c>
      <c r="F30" s="19" t="s">
        <v>92</v>
      </c>
      <c r="G30" s="19" t="s">
        <v>639</v>
      </c>
      <c r="H30" s="19" t="s">
        <v>93</v>
      </c>
      <c r="I30" s="19" t="s">
        <v>599</v>
      </c>
      <c r="J30" s="19" t="s">
        <v>94</v>
      </c>
      <c r="K30" s="20">
        <v>3</v>
      </c>
      <c r="L30" s="21">
        <v>1</v>
      </c>
      <c r="M30" s="20">
        <v>6</v>
      </c>
      <c r="N30" s="21">
        <v>6</v>
      </c>
      <c r="O30" s="20">
        <v>3</v>
      </c>
      <c r="P30" s="21">
        <v>3</v>
      </c>
      <c r="Q30" s="22">
        <v>54</v>
      </c>
      <c r="R30" s="23">
        <v>18</v>
      </c>
    </row>
    <row r="31" spans="1:18" ht="210" customHeight="1" x14ac:dyDescent="0.25">
      <c r="A31" s="16">
        <v>25</v>
      </c>
      <c r="B31" s="17" t="s">
        <v>1903</v>
      </c>
      <c r="C31" s="18" t="s">
        <v>1904</v>
      </c>
      <c r="D31" s="28"/>
      <c r="E31" s="19" t="s">
        <v>103</v>
      </c>
      <c r="F31" s="19" t="s">
        <v>104</v>
      </c>
      <c r="G31" s="19" t="s">
        <v>643</v>
      </c>
      <c r="H31" s="19" t="s">
        <v>105</v>
      </c>
      <c r="I31" s="19" t="s">
        <v>599</v>
      </c>
      <c r="J31" s="19" t="s">
        <v>106</v>
      </c>
      <c r="K31" s="20">
        <v>0.5</v>
      </c>
      <c r="L31" s="21">
        <v>0.2</v>
      </c>
      <c r="M31" s="20">
        <v>6</v>
      </c>
      <c r="N31" s="21">
        <v>6</v>
      </c>
      <c r="O31" s="20">
        <v>15</v>
      </c>
      <c r="P31" s="21">
        <v>15</v>
      </c>
      <c r="Q31" s="22">
        <v>45</v>
      </c>
      <c r="R31" s="23">
        <v>18.000000000000004</v>
      </c>
    </row>
    <row r="32" spans="1:18" ht="210" customHeight="1" x14ac:dyDescent="0.25">
      <c r="A32" s="16">
        <v>26</v>
      </c>
      <c r="B32" s="17" t="s">
        <v>1903</v>
      </c>
      <c r="C32" s="18" t="s">
        <v>1904</v>
      </c>
      <c r="D32" s="28"/>
      <c r="E32" s="19" t="s">
        <v>109</v>
      </c>
      <c r="F32" s="19" t="s">
        <v>110</v>
      </c>
      <c r="G32" s="19" t="s">
        <v>646</v>
      </c>
      <c r="H32" s="19" t="s">
        <v>111</v>
      </c>
      <c r="I32" s="19" t="s">
        <v>599</v>
      </c>
      <c r="J32" s="19" t="s">
        <v>112</v>
      </c>
      <c r="K32" s="20">
        <v>3</v>
      </c>
      <c r="L32" s="21">
        <v>1</v>
      </c>
      <c r="M32" s="20">
        <v>6</v>
      </c>
      <c r="N32" s="21">
        <v>6</v>
      </c>
      <c r="O32" s="20">
        <v>3</v>
      </c>
      <c r="P32" s="21">
        <v>3</v>
      </c>
      <c r="Q32" s="22">
        <v>54</v>
      </c>
      <c r="R32" s="23">
        <v>18</v>
      </c>
    </row>
    <row r="33" spans="1:18" ht="126" x14ac:dyDescent="0.25">
      <c r="A33" s="16">
        <v>27</v>
      </c>
      <c r="B33" s="17" t="s">
        <v>1903</v>
      </c>
      <c r="C33" s="18" t="s">
        <v>1904</v>
      </c>
      <c r="D33" s="28"/>
      <c r="E33" s="19" t="s">
        <v>115</v>
      </c>
      <c r="F33" s="19" t="s">
        <v>116</v>
      </c>
      <c r="G33" s="19" t="s">
        <v>679</v>
      </c>
      <c r="H33" s="19" t="s">
        <v>117</v>
      </c>
      <c r="I33" s="19" t="s">
        <v>658</v>
      </c>
      <c r="J33" s="19" t="s">
        <v>118</v>
      </c>
      <c r="K33" s="20">
        <v>3</v>
      </c>
      <c r="L33" s="21">
        <v>1</v>
      </c>
      <c r="M33" s="20">
        <v>6</v>
      </c>
      <c r="N33" s="21">
        <v>6</v>
      </c>
      <c r="O33" s="20">
        <v>7</v>
      </c>
      <c r="P33" s="21">
        <v>3</v>
      </c>
      <c r="Q33" s="22">
        <v>126</v>
      </c>
      <c r="R33" s="23">
        <v>18</v>
      </c>
    </row>
    <row r="34" spans="1:18" ht="210" customHeight="1" x14ac:dyDescent="0.25">
      <c r="A34" s="16">
        <v>28</v>
      </c>
      <c r="B34" s="17" t="s">
        <v>1903</v>
      </c>
      <c r="C34" s="18" t="s">
        <v>1904</v>
      </c>
      <c r="D34" s="28"/>
      <c r="E34" s="19" t="s">
        <v>121</v>
      </c>
      <c r="F34" s="19" t="s">
        <v>122</v>
      </c>
      <c r="G34" s="19" t="s">
        <v>648</v>
      </c>
      <c r="H34" s="19" t="s">
        <v>123</v>
      </c>
      <c r="I34" s="19" t="s">
        <v>599</v>
      </c>
      <c r="J34" s="19" t="s">
        <v>124</v>
      </c>
      <c r="K34" s="20">
        <v>1</v>
      </c>
      <c r="L34" s="21">
        <v>0.5</v>
      </c>
      <c r="M34" s="20">
        <v>6</v>
      </c>
      <c r="N34" s="21">
        <v>6</v>
      </c>
      <c r="O34" s="20">
        <v>7</v>
      </c>
      <c r="P34" s="21">
        <v>7</v>
      </c>
      <c r="Q34" s="22">
        <v>42</v>
      </c>
      <c r="R34" s="23">
        <v>21</v>
      </c>
    </row>
    <row r="35" spans="1:18" ht="147" x14ac:dyDescent="0.25">
      <c r="A35" s="16">
        <v>29</v>
      </c>
      <c r="B35" s="17" t="s">
        <v>1903</v>
      </c>
      <c r="C35" s="18" t="s">
        <v>1904</v>
      </c>
      <c r="D35" s="28"/>
      <c r="E35" s="19" t="s">
        <v>1905</v>
      </c>
      <c r="F35" s="19" t="s">
        <v>139</v>
      </c>
      <c r="G35" s="19" t="s">
        <v>689</v>
      </c>
      <c r="H35" s="19" t="s">
        <v>140</v>
      </c>
      <c r="I35" s="19" t="s">
        <v>599</v>
      </c>
      <c r="J35" s="19" t="s">
        <v>141</v>
      </c>
      <c r="K35" s="20">
        <v>1</v>
      </c>
      <c r="L35" s="21">
        <v>0.5</v>
      </c>
      <c r="M35" s="20">
        <v>6</v>
      </c>
      <c r="N35" s="21">
        <v>6</v>
      </c>
      <c r="O35" s="20">
        <v>7</v>
      </c>
      <c r="P35" s="21">
        <v>3</v>
      </c>
      <c r="Q35" s="22">
        <v>42</v>
      </c>
      <c r="R35" s="23">
        <v>9</v>
      </c>
    </row>
    <row r="36" spans="1:18" ht="210" customHeight="1" x14ac:dyDescent="0.25">
      <c r="A36" s="16">
        <v>30</v>
      </c>
      <c r="B36" s="17" t="s">
        <v>1903</v>
      </c>
      <c r="C36" s="18" t="s">
        <v>1904</v>
      </c>
      <c r="D36" s="28"/>
      <c r="E36" s="19" t="s">
        <v>144</v>
      </c>
      <c r="F36" s="19" t="s">
        <v>145</v>
      </c>
      <c r="G36" s="19" t="s">
        <v>692</v>
      </c>
      <c r="H36" s="19" t="s">
        <v>146</v>
      </c>
      <c r="I36" s="19" t="s">
        <v>599</v>
      </c>
      <c r="J36" s="19" t="s">
        <v>141</v>
      </c>
      <c r="K36" s="20">
        <v>1</v>
      </c>
      <c r="L36" s="21">
        <v>0.5</v>
      </c>
      <c r="M36" s="20">
        <v>6</v>
      </c>
      <c r="N36" s="21">
        <v>6</v>
      </c>
      <c r="O36" s="20">
        <v>7</v>
      </c>
      <c r="P36" s="21">
        <v>3</v>
      </c>
      <c r="Q36" s="22">
        <v>42</v>
      </c>
      <c r="R36" s="23">
        <v>9</v>
      </c>
    </row>
    <row r="37" spans="1:18" ht="210" customHeight="1" x14ac:dyDescent="0.25">
      <c r="A37" s="16">
        <v>31</v>
      </c>
      <c r="B37" s="17" t="s">
        <v>1903</v>
      </c>
      <c r="C37" s="18" t="s">
        <v>1904</v>
      </c>
      <c r="D37" s="28"/>
      <c r="E37" s="19" t="s">
        <v>1815</v>
      </c>
      <c r="F37" s="19" t="s">
        <v>161</v>
      </c>
      <c r="G37" s="19" t="s">
        <v>695</v>
      </c>
      <c r="H37" s="19" t="s">
        <v>162</v>
      </c>
      <c r="I37" s="19" t="s">
        <v>599</v>
      </c>
      <c r="J37" s="19" t="s">
        <v>141</v>
      </c>
      <c r="K37" s="20">
        <v>1</v>
      </c>
      <c r="L37" s="21">
        <v>0.5</v>
      </c>
      <c r="M37" s="20">
        <v>6</v>
      </c>
      <c r="N37" s="21">
        <v>6</v>
      </c>
      <c r="O37" s="20">
        <v>7</v>
      </c>
      <c r="P37" s="21">
        <v>3</v>
      </c>
      <c r="Q37" s="22">
        <v>42</v>
      </c>
      <c r="R37" s="23">
        <v>9</v>
      </c>
    </row>
    <row r="38" spans="1:18" ht="210" customHeight="1" x14ac:dyDescent="0.25">
      <c r="A38" s="16">
        <v>32</v>
      </c>
      <c r="B38" s="17" t="s">
        <v>1903</v>
      </c>
      <c r="C38" s="18" t="s">
        <v>1904</v>
      </c>
      <c r="D38" s="28"/>
      <c r="E38" s="19" t="s">
        <v>165</v>
      </c>
      <c r="F38" s="19" t="s">
        <v>166</v>
      </c>
      <c r="G38" s="19" t="s">
        <v>698</v>
      </c>
      <c r="H38" s="19" t="s">
        <v>167</v>
      </c>
      <c r="I38" s="19" t="s">
        <v>599</v>
      </c>
      <c r="J38" s="19" t="s">
        <v>168</v>
      </c>
      <c r="K38" s="20">
        <v>3</v>
      </c>
      <c r="L38" s="21">
        <v>1</v>
      </c>
      <c r="M38" s="20">
        <v>3</v>
      </c>
      <c r="N38" s="21">
        <v>3</v>
      </c>
      <c r="O38" s="20">
        <v>3</v>
      </c>
      <c r="P38" s="21">
        <v>3</v>
      </c>
      <c r="Q38" s="22">
        <v>27</v>
      </c>
      <c r="R38" s="23">
        <v>9</v>
      </c>
    </row>
    <row r="39" spans="1:18" ht="147" x14ac:dyDescent="0.25">
      <c r="A39" s="16">
        <v>33</v>
      </c>
      <c r="B39" s="17" t="s">
        <v>1903</v>
      </c>
      <c r="C39" s="18" t="s">
        <v>1904</v>
      </c>
      <c r="D39" s="28"/>
      <c r="E39" s="19" t="s">
        <v>1906</v>
      </c>
      <c r="F39" s="19" t="s">
        <v>977</v>
      </c>
      <c r="G39" s="19" t="s">
        <v>978</v>
      </c>
      <c r="H39" s="19" t="s">
        <v>979</v>
      </c>
      <c r="I39" s="19" t="s">
        <v>599</v>
      </c>
      <c r="J39" s="19" t="s">
        <v>180</v>
      </c>
      <c r="K39" s="20">
        <v>3</v>
      </c>
      <c r="L39" s="21">
        <v>1</v>
      </c>
      <c r="M39" s="20">
        <v>3</v>
      </c>
      <c r="N39" s="21">
        <v>3</v>
      </c>
      <c r="O39" s="20">
        <v>3</v>
      </c>
      <c r="P39" s="21">
        <v>3</v>
      </c>
      <c r="Q39" s="22">
        <v>27</v>
      </c>
      <c r="R39" s="23">
        <v>9</v>
      </c>
    </row>
    <row r="40" spans="1:18" ht="126" x14ac:dyDescent="0.25">
      <c r="A40" s="16">
        <v>34</v>
      </c>
      <c r="B40" s="17" t="s">
        <v>1903</v>
      </c>
      <c r="C40" s="18" t="s">
        <v>1904</v>
      </c>
      <c r="D40" s="28"/>
      <c r="E40" s="19" t="s">
        <v>455</v>
      </c>
      <c r="F40" s="19" t="s">
        <v>456</v>
      </c>
      <c r="G40" s="19" t="s">
        <v>701</v>
      </c>
      <c r="H40" s="19" t="s">
        <v>457</v>
      </c>
      <c r="I40" s="19" t="s">
        <v>599</v>
      </c>
      <c r="J40" s="19" t="s">
        <v>458</v>
      </c>
      <c r="K40" s="20">
        <v>3</v>
      </c>
      <c r="L40" s="21">
        <v>1</v>
      </c>
      <c r="M40" s="20">
        <v>6</v>
      </c>
      <c r="N40" s="21">
        <v>6</v>
      </c>
      <c r="O40" s="20">
        <v>3</v>
      </c>
      <c r="P40" s="21">
        <v>3</v>
      </c>
      <c r="Q40" s="22">
        <v>54</v>
      </c>
      <c r="R40" s="23">
        <v>18</v>
      </c>
    </row>
    <row r="41" spans="1:18" ht="147" x14ac:dyDescent="0.25">
      <c r="A41" s="16">
        <v>35</v>
      </c>
      <c r="B41" s="17" t="s">
        <v>1903</v>
      </c>
      <c r="C41" s="18" t="s">
        <v>1904</v>
      </c>
      <c r="D41" s="28"/>
      <c r="E41" s="19" t="s">
        <v>704</v>
      </c>
      <c r="F41" s="19" t="s">
        <v>705</v>
      </c>
      <c r="G41" s="19" t="s">
        <v>706</v>
      </c>
      <c r="H41" s="19" t="s">
        <v>707</v>
      </c>
      <c r="I41" s="19" t="s">
        <v>599</v>
      </c>
      <c r="J41" s="19" t="s">
        <v>180</v>
      </c>
      <c r="K41" s="20">
        <v>3</v>
      </c>
      <c r="L41" s="21">
        <v>1</v>
      </c>
      <c r="M41" s="20">
        <v>3</v>
      </c>
      <c r="N41" s="21">
        <v>3</v>
      </c>
      <c r="O41" s="20">
        <v>3</v>
      </c>
      <c r="P41" s="21">
        <v>3</v>
      </c>
      <c r="Q41" s="22">
        <v>27</v>
      </c>
      <c r="R41" s="23">
        <v>9</v>
      </c>
    </row>
    <row r="42" spans="1:18" ht="231" customHeight="1" x14ac:dyDescent="0.25">
      <c r="A42" s="16">
        <v>36</v>
      </c>
      <c r="B42" s="17" t="s">
        <v>1903</v>
      </c>
      <c r="C42" s="18" t="s">
        <v>1904</v>
      </c>
      <c r="D42" s="28"/>
      <c r="E42" s="19" t="s">
        <v>449</v>
      </c>
      <c r="F42" s="19" t="s">
        <v>450</v>
      </c>
      <c r="G42" s="19" t="s">
        <v>710</v>
      </c>
      <c r="H42" s="19" t="s">
        <v>451</v>
      </c>
      <c r="I42" s="19" t="s">
        <v>599</v>
      </c>
      <c r="J42" s="19" t="s">
        <v>452</v>
      </c>
      <c r="K42" s="20">
        <v>0.5</v>
      </c>
      <c r="L42" s="21">
        <v>0.2</v>
      </c>
      <c r="M42" s="20">
        <v>6</v>
      </c>
      <c r="N42" s="21">
        <v>6</v>
      </c>
      <c r="O42" s="20">
        <v>7</v>
      </c>
      <c r="P42" s="21">
        <v>7</v>
      </c>
      <c r="Q42" s="22">
        <v>21</v>
      </c>
      <c r="R42" s="23">
        <v>8.4000000000000021</v>
      </c>
    </row>
    <row r="43" spans="1:18" ht="210" customHeight="1" x14ac:dyDescent="0.25">
      <c r="A43" s="16">
        <v>37</v>
      </c>
      <c r="B43" s="17" t="s">
        <v>1903</v>
      </c>
      <c r="C43" s="18" t="s">
        <v>1904</v>
      </c>
      <c r="D43" s="28"/>
      <c r="E43" s="19" t="s">
        <v>171</v>
      </c>
      <c r="F43" s="19" t="s">
        <v>172</v>
      </c>
      <c r="G43" s="19" t="s">
        <v>653</v>
      </c>
      <c r="H43" s="19" t="s">
        <v>173</v>
      </c>
      <c r="I43" s="19" t="s">
        <v>599</v>
      </c>
      <c r="J43" s="19" t="s">
        <v>654</v>
      </c>
      <c r="K43" s="20">
        <v>3</v>
      </c>
      <c r="L43" s="21">
        <v>0.5</v>
      </c>
      <c r="M43" s="20">
        <v>3</v>
      </c>
      <c r="N43" s="21">
        <v>3</v>
      </c>
      <c r="O43" s="20">
        <v>3</v>
      </c>
      <c r="P43" s="21">
        <v>3</v>
      </c>
      <c r="Q43" s="22">
        <v>27</v>
      </c>
      <c r="R43" s="23">
        <v>4.5</v>
      </c>
    </row>
    <row r="44" spans="1:18" ht="147" x14ac:dyDescent="0.25">
      <c r="A44" s="16">
        <v>38</v>
      </c>
      <c r="B44" s="17" t="s">
        <v>1903</v>
      </c>
      <c r="C44" s="18" t="s">
        <v>1904</v>
      </c>
      <c r="D44" s="28"/>
      <c r="E44" s="19" t="s">
        <v>655</v>
      </c>
      <c r="F44" s="19" t="s">
        <v>178</v>
      </c>
      <c r="G44" s="19" t="s">
        <v>656</v>
      </c>
      <c r="H44" s="19" t="s">
        <v>179</v>
      </c>
      <c r="I44" s="19" t="s">
        <v>599</v>
      </c>
      <c r="J44" s="19" t="s">
        <v>180</v>
      </c>
      <c r="K44" s="20">
        <v>3</v>
      </c>
      <c r="L44" s="21">
        <v>1</v>
      </c>
      <c r="M44" s="20">
        <v>3</v>
      </c>
      <c r="N44" s="21">
        <v>3</v>
      </c>
      <c r="O44" s="20">
        <v>3</v>
      </c>
      <c r="P44" s="21">
        <v>3</v>
      </c>
      <c r="Q44" s="22">
        <v>27</v>
      </c>
      <c r="R44" s="23">
        <v>9</v>
      </c>
    </row>
    <row r="45" spans="1:18" ht="210" customHeight="1" x14ac:dyDescent="0.25">
      <c r="A45" s="16">
        <v>39</v>
      </c>
      <c r="B45" s="17" t="s">
        <v>1903</v>
      </c>
      <c r="C45" s="18" t="s">
        <v>1904</v>
      </c>
      <c r="D45" s="28"/>
      <c r="E45" s="19" t="s">
        <v>181</v>
      </c>
      <c r="F45" s="19" t="s">
        <v>182</v>
      </c>
      <c r="G45" s="19" t="s">
        <v>714</v>
      </c>
      <c r="H45" s="19" t="s">
        <v>183</v>
      </c>
      <c r="I45" s="19" t="s">
        <v>595</v>
      </c>
      <c r="J45" s="19" t="s">
        <v>184</v>
      </c>
      <c r="K45" s="20">
        <v>3</v>
      </c>
      <c r="L45" s="21">
        <v>3</v>
      </c>
      <c r="M45" s="20">
        <v>6</v>
      </c>
      <c r="N45" s="21">
        <v>6</v>
      </c>
      <c r="O45" s="20">
        <v>1</v>
      </c>
      <c r="P45" s="21">
        <v>1</v>
      </c>
      <c r="Q45" s="22">
        <v>18</v>
      </c>
      <c r="R45" s="23">
        <v>18</v>
      </c>
    </row>
    <row r="46" spans="1:18" ht="189" x14ac:dyDescent="0.25">
      <c r="A46" s="16">
        <v>40</v>
      </c>
      <c r="B46" s="17" t="s">
        <v>1903</v>
      </c>
      <c r="C46" s="18" t="s">
        <v>1904</v>
      </c>
      <c r="D46" s="28"/>
      <c r="E46" s="19" t="s">
        <v>464</v>
      </c>
      <c r="F46" s="19" t="s">
        <v>465</v>
      </c>
      <c r="G46" s="19" t="s">
        <v>717</v>
      </c>
      <c r="H46" s="19" t="s">
        <v>466</v>
      </c>
      <c r="I46" s="19" t="s">
        <v>599</v>
      </c>
      <c r="J46" s="19" t="s">
        <v>467</v>
      </c>
      <c r="K46" s="20">
        <v>1</v>
      </c>
      <c r="L46" s="21">
        <v>0.5</v>
      </c>
      <c r="M46" s="20">
        <v>3</v>
      </c>
      <c r="N46" s="21">
        <v>3</v>
      </c>
      <c r="O46" s="20">
        <v>15</v>
      </c>
      <c r="P46" s="21">
        <v>15</v>
      </c>
      <c r="Q46" s="22">
        <v>45</v>
      </c>
      <c r="R46" s="23">
        <v>22.5</v>
      </c>
    </row>
    <row r="47" spans="1:18" ht="210" customHeight="1" x14ac:dyDescent="0.25">
      <c r="A47" s="16">
        <v>41</v>
      </c>
      <c r="B47" s="17" t="s">
        <v>1903</v>
      </c>
      <c r="C47" s="18" t="s">
        <v>1904</v>
      </c>
      <c r="D47" s="28"/>
      <c r="E47" s="19" t="s">
        <v>194</v>
      </c>
      <c r="F47" s="19" t="s">
        <v>195</v>
      </c>
      <c r="G47" s="19" t="s">
        <v>733</v>
      </c>
      <c r="H47" s="19" t="s">
        <v>196</v>
      </c>
      <c r="I47" s="19" t="s">
        <v>658</v>
      </c>
      <c r="J47" s="19" t="s">
        <v>197</v>
      </c>
      <c r="K47" s="20">
        <v>3</v>
      </c>
      <c r="L47" s="21">
        <v>0.5</v>
      </c>
      <c r="M47" s="20">
        <v>6</v>
      </c>
      <c r="N47" s="21">
        <v>6</v>
      </c>
      <c r="O47" s="20">
        <v>7</v>
      </c>
      <c r="P47" s="21">
        <v>3</v>
      </c>
      <c r="Q47" s="22">
        <v>126</v>
      </c>
      <c r="R47" s="23">
        <v>9</v>
      </c>
    </row>
    <row r="48" spans="1:18" ht="210" customHeight="1" x14ac:dyDescent="0.25">
      <c r="A48" s="16">
        <v>42</v>
      </c>
      <c r="B48" s="17" t="s">
        <v>1903</v>
      </c>
      <c r="C48" s="18" t="s">
        <v>1904</v>
      </c>
      <c r="D48" s="28"/>
      <c r="E48" s="19" t="s">
        <v>200</v>
      </c>
      <c r="F48" s="19" t="s">
        <v>201</v>
      </c>
      <c r="G48" s="19" t="s">
        <v>754</v>
      </c>
      <c r="H48" s="19" t="s">
        <v>202</v>
      </c>
      <c r="I48" s="19" t="s">
        <v>658</v>
      </c>
      <c r="J48" s="19" t="s">
        <v>203</v>
      </c>
      <c r="K48" s="20">
        <v>3</v>
      </c>
      <c r="L48" s="21">
        <v>0.5</v>
      </c>
      <c r="M48" s="20">
        <v>6</v>
      </c>
      <c r="N48" s="21">
        <v>6</v>
      </c>
      <c r="O48" s="20">
        <v>7</v>
      </c>
      <c r="P48" s="21">
        <v>3</v>
      </c>
      <c r="Q48" s="22">
        <v>126</v>
      </c>
      <c r="R48" s="23">
        <v>9</v>
      </c>
    </row>
    <row r="49" spans="1:18" ht="210" customHeight="1" x14ac:dyDescent="0.25">
      <c r="A49" s="16">
        <v>43</v>
      </c>
      <c r="B49" s="17" t="s">
        <v>1903</v>
      </c>
      <c r="C49" s="18" t="s">
        <v>1904</v>
      </c>
      <c r="D49" s="28"/>
      <c r="E49" s="19" t="s">
        <v>216</v>
      </c>
      <c r="F49" s="19" t="s">
        <v>217</v>
      </c>
      <c r="G49" s="19" t="s">
        <v>757</v>
      </c>
      <c r="H49" s="19" t="s">
        <v>218</v>
      </c>
      <c r="I49" s="19" t="s">
        <v>599</v>
      </c>
      <c r="J49" s="19" t="s">
        <v>219</v>
      </c>
      <c r="K49" s="20">
        <v>1</v>
      </c>
      <c r="L49" s="21">
        <v>0.5</v>
      </c>
      <c r="M49" s="20">
        <v>6</v>
      </c>
      <c r="N49" s="21">
        <v>6</v>
      </c>
      <c r="O49" s="20">
        <v>7</v>
      </c>
      <c r="P49" s="21">
        <v>7</v>
      </c>
      <c r="Q49" s="22">
        <v>42</v>
      </c>
      <c r="R49" s="23">
        <v>21</v>
      </c>
    </row>
    <row r="50" spans="1:18" ht="210" customHeight="1" x14ac:dyDescent="0.25">
      <c r="A50" s="16">
        <v>44</v>
      </c>
      <c r="B50" s="17" t="s">
        <v>1903</v>
      </c>
      <c r="C50" s="18" t="s">
        <v>1904</v>
      </c>
      <c r="D50" s="28"/>
      <c r="E50" s="19" t="s">
        <v>200</v>
      </c>
      <c r="F50" s="19" t="s">
        <v>222</v>
      </c>
      <c r="G50" s="19" t="s">
        <v>760</v>
      </c>
      <c r="H50" s="19" t="s">
        <v>223</v>
      </c>
      <c r="I50" s="19" t="s">
        <v>599</v>
      </c>
      <c r="J50" s="19" t="s">
        <v>224</v>
      </c>
      <c r="K50" s="20">
        <v>0.5</v>
      </c>
      <c r="L50" s="21">
        <v>0.2</v>
      </c>
      <c r="M50" s="20">
        <v>6</v>
      </c>
      <c r="N50" s="21">
        <v>6</v>
      </c>
      <c r="O50" s="20">
        <v>7</v>
      </c>
      <c r="P50" s="21">
        <v>7</v>
      </c>
      <c r="Q50" s="22">
        <v>21</v>
      </c>
      <c r="R50" s="23">
        <v>8.4000000000000021</v>
      </c>
    </row>
    <row r="51" spans="1:18" ht="210" customHeight="1" x14ac:dyDescent="0.25">
      <c r="A51" s="16">
        <v>45</v>
      </c>
      <c r="B51" s="17" t="s">
        <v>1903</v>
      </c>
      <c r="C51" s="18" t="s">
        <v>1904</v>
      </c>
      <c r="D51" s="28"/>
      <c r="E51" s="19" t="s">
        <v>267</v>
      </c>
      <c r="F51" s="19" t="s">
        <v>268</v>
      </c>
      <c r="G51" s="19" t="s">
        <v>796</v>
      </c>
      <c r="H51" s="19" t="s">
        <v>269</v>
      </c>
      <c r="I51" s="19" t="s">
        <v>599</v>
      </c>
      <c r="J51" s="19" t="s">
        <v>270</v>
      </c>
      <c r="K51" s="20">
        <v>1</v>
      </c>
      <c r="L51" s="21">
        <v>0.5</v>
      </c>
      <c r="M51" s="20">
        <v>6</v>
      </c>
      <c r="N51" s="21">
        <v>6</v>
      </c>
      <c r="O51" s="20">
        <v>7</v>
      </c>
      <c r="P51" s="21">
        <v>7</v>
      </c>
      <c r="Q51" s="22">
        <v>42</v>
      </c>
      <c r="R51" s="23">
        <v>21</v>
      </c>
    </row>
    <row r="52" spans="1:18" ht="189" x14ac:dyDescent="0.25">
      <c r="A52" s="16">
        <v>46</v>
      </c>
      <c r="B52" s="17" t="s">
        <v>1903</v>
      </c>
      <c r="C52" s="18" t="s">
        <v>1904</v>
      </c>
      <c r="D52" s="28"/>
      <c r="E52" s="19" t="s">
        <v>278</v>
      </c>
      <c r="F52" s="19" t="s">
        <v>279</v>
      </c>
      <c r="G52" s="19" t="s">
        <v>797</v>
      </c>
      <c r="H52" s="19" t="s">
        <v>280</v>
      </c>
      <c r="I52" s="19" t="s">
        <v>595</v>
      </c>
      <c r="J52" s="19" t="s">
        <v>243</v>
      </c>
      <c r="K52" s="20">
        <v>0.5</v>
      </c>
      <c r="L52" s="21">
        <v>0.52</v>
      </c>
      <c r="M52" s="20">
        <v>6</v>
      </c>
      <c r="N52" s="21">
        <v>6</v>
      </c>
      <c r="O52" s="20">
        <v>3</v>
      </c>
      <c r="P52" s="21">
        <v>3</v>
      </c>
      <c r="Q52" s="22">
        <v>9</v>
      </c>
      <c r="R52" s="23">
        <v>9.36</v>
      </c>
    </row>
    <row r="53" spans="1:18" ht="210" customHeight="1" x14ac:dyDescent="0.25">
      <c r="A53" s="16">
        <v>47</v>
      </c>
      <c r="B53" s="17" t="s">
        <v>1903</v>
      </c>
      <c r="C53" s="18" t="s">
        <v>1904</v>
      </c>
      <c r="D53" s="28"/>
      <c r="E53" s="19" t="s">
        <v>287</v>
      </c>
      <c r="F53" s="19" t="s">
        <v>288</v>
      </c>
      <c r="G53" s="19" t="s">
        <v>806</v>
      </c>
      <c r="H53" s="19" t="s">
        <v>289</v>
      </c>
      <c r="I53" s="19" t="s">
        <v>599</v>
      </c>
      <c r="J53" s="19" t="s">
        <v>290</v>
      </c>
      <c r="K53" s="20">
        <v>0.5</v>
      </c>
      <c r="L53" s="21">
        <v>0.2</v>
      </c>
      <c r="M53" s="20">
        <v>6</v>
      </c>
      <c r="N53" s="21">
        <v>6</v>
      </c>
      <c r="O53" s="20">
        <v>7</v>
      </c>
      <c r="P53" s="21">
        <v>7</v>
      </c>
      <c r="Q53" s="22">
        <v>21</v>
      </c>
      <c r="R53" s="23">
        <v>8.4000000000000021</v>
      </c>
    </row>
    <row r="54" spans="1:18" ht="189" x14ac:dyDescent="0.25">
      <c r="A54" s="16">
        <v>48</v>
      </c>
      <c r="B54" s="17" t="s">
        <v>1903</v>
      </c>
      <c r="C54" s="18" t="s">
        <v>1904</v>
      </c>
      <c r="D54" s="28"/>
      <c r="E54" s="19" t="s">
        <v>845</v>
      </c>
      <c r="F54" s="19" t="s">
        <v>846</v>
      </c>
      <c r="G54" s="19" t="s">
        <v>847</v>
      </c>
      <c r="H54" s="19" t="s">
        <v>848</v>
      </c>
      <c r="I54" s="19" t="s">
        <v>599</v>
      </c>
      <c r="J54" s="19" t="s">
        <v>849</v>
      </c>
      <c r="K54" s="20">
        <v>0.5</v>
      </c>
      <c r="L54" s="21">
        <v>0.2</v>
      </c>
      <c r="M54" s="20">
        <v>6</v>
      </c>
      <c r="N54" s="21">
        <v>6</v>
      </c>
      <c r="O54" s="20">
        <v>7</v>
      </c>
      <c r="P54" s="21">
        <v>7</v>
      </c>
      <c r="Q54" s="22">
        <v>21</v>
      </c>
      <c r="R54" s="23">
        <v>8.4000000000000021</v>
      </c>
    </row>
    <row r="55" spans="1:18" ht="210" customHeight="1" x14ac:dyDescent="0.25">
      <c r="B55" s="17"/>
      <c r="G55" s="19" t="str">
        <f>IF(F55="","",VLOOKUP(F55,[7]списки!$U$2:$V$147,2,))</f>
        <v/>
      </c>
      <c r="I55" s="19" t="str">
        <f>IF(F55="","",VLOOKUP(Q55,[7]списки!$O$2:$P$8,2))</f>
        <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7 Q9:R10 Q13:R13 Q16:R1048576">
    <cfRule type="expression" dxfId="475" priority="21">
      <formula>IF(ROW(Q1)&gt;6,Q1&gt;400)</formula>
    </cfRule>
    <cfRule type="expression" dxfId="474" priority="22">
      <formula>IF(ROW(Q1)&gt;6,Q1&gt;200)</formula>
    </cfRule>
    <cfRule type="expression" dxfId="473" priority="23">
      <formula>IF(ROW(Q1)&gt;6,Q1&gt;70)</formula>
    </cfRule>
    <cfRule type="expression" dxfId="472" priority="24">
      <formula>IF(ROW(Q1)&gt;6,Q1&gt;20)</formula>
    </cfRule>
  </conditionalFormatting>
  <conditionalFormatting sqref="Q8:R8">
    <cfRule type="expression" dxfId="471" priority="17">
      <formula>IF(ROW(Q8)&gt;6,Q8&gt;400)</formula>
    </cfRule>
    <cfRule type="expression" dxfId="470" priority="18">
      <formula>IF(ROW(Q8)&gt;6,Q8&gt;200)</formula>
    </cfRule>
    <cfRule type="expression" dxfId="469" priority="19">
      <formula>IF(ROW(Q8)&gt;6,Q8&gt;70)</formula>
    </cfRule>
    <cfRule type="expression" dxfId="468" priority="20">
      <formula>IF(ROW(Q8)&gt;6,Q8&gt;20)</formula>
    </cfRule>
  </conditionalFormatting>
  <conditionalFormatting sqref="Q11:R11">
    <cfRule type="expression" dxfId="467" priority="13">
      <formula>IF(ROW(Q11)&gt;6,Q11&gt;400)</formula>
    </cfRule>
    <cfRule type="expression" dxfId="466" priority="14">
      <formula>IF(ROW(Q11)&gt;6,Q11&gt;200)</formula>
    </cfRule>
    <cfRule type="expression" dxfId="465" priority="15">
      <formula>IF(ROW(Q11)&gt;6,Q11&gt;70)</formula>
    </cfRule>
    <cfRule type="expression" dxfId="464" priority="16">
      <formula>IF(ROW(Q11)&gt;6,Q11&gt;20)</formula>
    </cfRule>
  </conditionalFormatting>
  <conditionalFormatting sqref="Q12:R12">
    <cfRule type="expression" dxfId="463" priority="9">
      <formula>IF(ROW(Q12)&gt;6,Q12&gt;400)</formula>
    </cfRule>
    <cfRule type="expression" dxfId="462" priority="10">
      <formula>IF(ROW(Q12)&gt;6,Q12&gt;200)</formula>
    </cfRule>
    <cfRule type="expression" dxfId="461" priority="11">
      <formula>IF(ROW(Q12)&gt;6,Q12&gt;70)</formula>
    </cfRule>
    <cfRule type="expression" dxfId="460" priority="12">
      <formula>IF(ROW(Q12)&gt;6,Q12&gt;20)</formula>
    </cfRule>
  </conditionalFormatting>
  <conditionalFormatting sqref="Q14:R14">
    <cfRule type="expression" dxfId="459" priority="5">
      <formula>IF(ROW(Q14)&gt;6,Q14&gt;400)</formula>
    </cfRule>
    <cfRule type="expression" dxfId="458" priority="6">
      <formula>IF(ROW(Q14)&gt;6,Q14&gt;200)</formula>
    </cfRule>
    <cfRule type="expression" dxfId="457" priority="7">
      <formula>IF(ROW(Q14)&gt;6,Q14&gt;70)</formula>
    </cfRule>
    <cfRule type="expression" dxfId="456" priority="8">
      <formula>IF(ROW(Q14)&gt;6,Q14&gt;20)</formula>
    </cfRule>
  </conditionalFormatting>
  <conditionalFormatting sqref="Q15:R15">
    <cfRule type="expression" dxfId="455" priority="1">
      <formula>IF(ROW(Q15)&gt;6,Q15&gt;400)</formula>
    </cfRule>
    <cfRule type="expression" dxfId="454" priority="2">
      <formula>IF(ROW(Q15)&gt;6,Q15&gt;200)</formula>
    </cfRule>
    <cfRule type="expression" dxfId="453" priority="3">
      <formula>IF(ROW(Q15)&gt;6,Q15&gt;70)</formula>
    </cfRule>
    <cfRule type="expression" dxfId="452" priority="4">
      <formula>IF(ROW(Q15)&gt;6,Q15&gt;20)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
  <sheetViews>
    <sheetView view="pageBreakPreview" topLeftCell="A25" zoomScale="60" zoomScaleNormal="80" workbookViewId="0">
      <selection activeCell="G26" sqref="G26"/>
    </sheetView>
  </sheetViews>
  <sheetFormatPr defaultColWidth="9.140625" defaultRowHeight="21" x14ac:dyDescent="0.25"/>
  <cols>
    <col min="1" max="1" width="7.42578125" style="16" customWidth="1"/>
    <col min="2" max="2" width="118.85546875" style="18" customWidth="1"/>
    <col min="3" max="3" width="77.5703125" style="18" hidden="1" customWidth="1"/>
    <col min="4" max="4" width="12.7109375" style="18" hidden="1" customWidth="1"/>
    <col min="5" max="5" width="27.28515625" style="19" customWidth="1"/>
    <col min="6" max="6" width="11.5703125" style="19" customWidth="1"/>
    <col min="7" max="7" width="39.85546875" style="19" customWidth="1"/>
    <col min="8" max="8" width="33.28515625" style="19" customWidth="1"/>
    <col min="9" max="9" width="32.140625" style="19" customWidth="1"/>
    <col min="10" max="10" width="54.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1</v>
      </c>
      <c r="B7" s="65" t="s">
        <v>1907</v>
      </c>
      <c r="C7" s="66" t="s">
        <v>1908</v>
      </c>
      <c r="D7"/>
      <c r="E7" s="67" t="s">
        <v>19</v>
      </c>
      <c r="F7" s="67" t="s">
        <v>20</v>
      </c>
      <c r="G7" s="67" t="s">
        <v>594</v>
      </c>
      <c r="H7" s="67" t="s">
        <v>21</v>
      </c>
      <c r="I7" s="67" t="s">
        <v>595</v>
      </c>
      <c r="J7" s="67" t="s">
        <v>397</v>
      </c>
      <c r="K7" s="68">
        <v>1</v>
      </c>
      <c r="L7" s="69">
        <v>1</v>
      </c>
      <c r="M7" s="68">
        <v>6</v>
      </c>
      <c r="N7" s="69">
        <v>6</v>
      </c>
      <c r="O7" s="68">
        <v>3</v>
      </c>
      <c r="P7" s="69">
        <v>3</v>
      </c>
      <c r="Q7" s="70">
        <v>18</v>
      </c>
      <c r="R7" s="71">
        <v>18</v>
      </c>
    </row>
    <row r="8" spans="1:20" ht="210" customHeight="1" x14ac:dyDescent="0.25">
      <c r="A8" s="64">
        <v>2</v>
      </c>
      <c r="B8" s="65" t="s">
        <v>1907</v>
      </c>
      <c r="C8" s="66" t="s">
        <v>1908</v>
      </c>
      <c r="D8"/>
      <c r="E8" s="67" t="s">
        <v>1827</v>
      </c>
      <c r="F8" s="67" t="s">
        <v>32</v>
      </c>
      <c r="G8" s="67" t="s">
        <v>647</v>
      </c>
      <c r="H8" s="67" t="s">
        <v>1885</v>
      </c>
      <c r="I8" s="67" t="s">
        <v>599</v>
      </c>
      <c r="J8" s="67" t="s">
        <v>1909</v>
      </c>
      <c r="K8" s="68">
        <v>3</v>
      </c>
      <c r="L8" s="69">
        <v>1</v>
      </c>
      <c r="M8" s="68">
        <v>6</v>
      </c>
      <c r="N8" s="69">
        <v>6</v>
      </c>
      <c r="O8" s="68">
        <v>3</v>
      </c>
      <c r="P8" s="69">
        <v>3</v>
      </c>
      <c r="Q8" s="70">
        <v>54</v>
      </c>
      <c r="R8" s="71">
        <v>18</v>
      </c>
    </row>
    <row r="9" spans="1:20" ht="210" customHeight="1" x14ac:dyDescent="0.25">
      <c r="A9" s="64">
        <v>3</v>
      </c>
      <c r="B9" s="65" t="s">
        <v>1907</v>
      </c>
      <c r="C9" s="66" t="s">
        <v>1908</v>
      </c>
      <c r="D9"/>
      <c r="E9" s="67" t="s">
        <v>133</v>
      </c>
      <c r="F9" s="67" t="s">
        <v>134</v>
      </c>
      <c r="G9" s="67" t="s">
        <v>652</v>
      </c>
      <c r="H9" s="67" t="s">
        <v>135</v>
      </c>
      <c r="I9" s="67" t="s">
        <v>599</v>
      </c>
      <c r="J9" s="67" t="s">
        <v>130</v>
      </c>
      <c r="K9" s="68">
        <v>0.5</v>
      </c>
      <c r="L9" s="69">
        <v>0.2</v>
      </c>
      <c r="M9" s="68">
        <v>3</v>
      </c>
      <c r="N9" s="69">
        <v>3</v>
      </c>
      <c r="O9" s="68">
        <v>15</v>
      </c>
      <c r="P9" s="69">
        <v>15</v>
      </c>
      <c r="Q9" s="70">
        <v>22.5</v>
      </c>
      <c r="R9" s="71">
        <v>9.0000000000000018</v>
      </c>
    </row>
    <row r="10" spans="1:20" ht="210" customHeight="1" x14ac:dyDescent="0.25">
      <c r="A10" s="64">
        <v>4</v>
      </c>
      <c r="B10" s="65" t="s">
        <v>1907</v>
      </c>
      <c r="C10" s="66" t="s">
        <v>1908</v>
      </c>
      <c r="D10"/>
      <c r="E10" s="67" t="s">
        <v>171</v>
      </c>
      <c r="F10" s="67" t="s">
        <v>172</v>
      </c>
      <c r="G10" s="67" t="s">
        <v>653</v>
      </c>
      <c r="H10" s="67" t="s">
        <v>173</v>
      </c>
      <c r="I10" s="67" t="s">
        <v>599</v>
      </c>
      <c r="J10" s="67" t="s">
        <v>654</v>
      </c>
      <c r="K10" s="68">
        <v>3</v>
      </c>
      <c r="L10" s="69">
        <v>0.5</v>
      </c>
      <c r="M10" s="68">
        <v>3</v>
      </c>
      <c r="N10" s="69">
        <v>3</v>
      </c>
      <c r="O10" s="68">
        <v>3</v>
      </c>
      <c r="P10" s="69">
        <v>3</v>
      </c>
      <c r="Q10" s="70">
        <v>27</v>
      </c>
      <c r="R10" s="71">
        <v>4.5</v>
      </c>
    </row>
    <row r="11" spans="1:20" ht="210" customHeight="1" x14ac:dyDescent="0.25">
      <c r="A11" s="64">
        <v>5</v>
      </c>
      <c r="B11" s="65" t="s">
        <v>1907</v>
      </c>
      <c r="C11" s="66" t="s">
        <v>1908</v>
      </c>
      <c r="D11"/>
      <c r="E11" s="67" t="s">
        <v>1791</v>
      </c>
      <c r="F11" s="67" t="s">
        <v>178</v>
      </c>
      <c r="G11" s="67" t="s">
        <v>656</v>
      </c>
      <c r="H11" s="67" t="s">
        <v>179</v>
      </c>
      <c r="I11" s="67" t="s">
        <v>599</v>
      </c>
      <c r="J11" s="67" t="s">
        <v>1910</v>
      </c>
      <c r="K11" s="68">
        <v>3</v>
      </c>
      <c r="L11" s="69">
        <v>1</v>
      </c>
      <c r="M11" s="68">
        <v>3</v>
      </c>
      <c r="N11" s="69">
        <v>3</v>
      </c>
      <c r="O11" s="68">
        <v>3</v>
      </c>
      <c r="P11" s="69">
        <v>3</v>
      </c>
      <c r="Q11" s="70">
        <v>27</v>
      </c>
      <c r="R11" s="71">
        <v>9</v>
      </c>
    </row>
    <row r="12" spans="1:20" ht="210" customHeight="1" x14ac:dyDescent="0.25">
      <c r="A12" s="64">
        <v>6</v>
      </c>
      <c r="B12" s="65" t="s">
        <v>1907</v>
      </c>
      <c r="C12" s="66" t="s">
        <v>1908</v>
      </c>
      <c r="D12"/>
      <c r="E12" s="67" t="s">
        <v>240</v>
      </c>
      <c r="F12" s="67" t="s">
        <v>241</v>
      </c>
      <c r="G12" s="67" t="s">
        <v>990</v>
      </c>
      <c r="H12" s="67" t="s">
        <v>242</v>
      </c>
      <c r="I12" s="67" t="s">
        <v>595</v>
      </c>
      <c r="J12" s="67" t="s">
        <v>243</v>
      </c>
      <c r="K12" s="68">
        <v>0.5</v>
      </c>
      <c r="L12" s="69">
        <v>0.5</v>
      </c>
      <c r="M12" s="68">
        <v>6</v>
      </c>
      <c r="N12" s="69">
        <v>6</v>
      </c>
      <c r="O12" s="68">
        <v>3</v>
      </c>
      <c r="P12" s="69">
        <v>3</v>
      </c>
      <c r="Q12" s="70">
        <v>9</v>
      </c>
      <c r="R12" s="71">
        <v>9</v>
      </c>
    </row>
    <row r="13" spans="1:20" ht="210" customHeight="1" x14ac:dyDescent="0.25">
      <c r="A13" s="64">
        <v>7</v>
      </c>
      <c r="B13" s="65" t="s">
        <v>1907</v>
      </c>
      <c r="C13" s="66" t="s">
        <v>1908</v>
      </c>
      <c r="D13"/>
      <c r="E13" s="67" t="s">
        <v>532</v>
      </c>
      <c r="F13" s="67" t="s">
        <v>533</v>
      </c>
      <c r="G13" s="67" t="s">
        <v>657</v>
      </c>
      <c r="H13" s="67" t="s">
        <v>534</v>
      </c>
      <c r="I13" s="67" t="s">
        <v>658</v>
      </c>
      <c r="J13" s="67" t="s">
        <v>535</v>
      </c>
      <c r="K13" s="68">
        <v>3</v>
      </c>
      <c r="L13" s="69">
        <v>0.5</v>
      </c>
      <c r="M13" s="68">
        <v>6</v>
      </c>
      <c r="N13" s="69">
        <v>6</v>
      </c>
      <c r="O13" s="68">
        <v>7</v>
      </c>
      <c r="P13" s="69">
        <v>7</v>
      </c>
      <c r="Q13" s="70">
        <v>126</v>
      </c>
      <c r="R13" s="71">
        <v>21</v>
      </c>
    </row>
    <row r="14" spans="1:20" ht="210" customHeight="1" x14ac:dyDescent="0.25">
      <c r="A14" s="64">
        <v>8</v>
      </c>
      <c r="B14" s="65" t="s">
        <v>1907</v>
      </c>
      <c r="C14" s="66" t="s">
        <v>1908</v>
      </c>
      <c r="D14"/>
      <c r="E14" s="67" t="s">
        <v>309</v>
      </c>
      <c r="F14" s="67" t="s">
        <v>310</v>
      </c>
      <c r="G14" s="67" t="s">
        <v>659</v>
      </c>
      <c r="H14" s="67" t="s">
        <v>311</v>
      </c>
      <c r="I14" s="67" t="s">
        <v>599</v>
      </c>
      <c r="J14" s="67" t="s">
        <v>312</v>
      </c>
      <c r="K14" s="68">
        <v>1</v>
      </c>
      <c r="L14" s="69">
        <v>0.5</v>
      </c>
      <c r="M14" s="68">
        <v>6</v>
      </c>
      <c r="N14" s="69">
        <v>6</v>
      </c>
      <c r="O14" s="68">
        <v>7</v>
      </c>
      <c r="P14" s="69">
        <v>7</v>
      </c>
      <c r="Q14" s="70">
        <v>42</v>
      </c>
      <c r="R14" s="71">
        <v>21</v>
      </c>
    </row>
    <row r="15" spans="1:20" ht="210" customHeight="1" x14ac:dyDescent="0.25">
      <c r="A15" s="64">
        <v>9</v>
      </c>
      <c r="B15" s="65" t="s">
        <v>1907</v>
      </c>
      <c r="C15" s="66" t="s">
        <v>1908</v>
      </c>
      <c r="D15"/>
      <c r="E15" s="67" t="s">
        <v>1836</v>
      </c>
      <c r="F15" s="67" t="s">
        <v>334</v>
      </c>
      <c r="G15" s="67" t="s">
        <v>660</v>
      </c>
      <c r="H15" s="67" t="s">
        <v>335</v>
      </c>
      <c r="I15" s="67" t="s">
        <v>661</v>
      </c>
      <c r="J15" s="67" t="s">
        <v>1911</v>
      </c>
      <c r="K15" s="68">
        <v>3</v>
      </c>
      <c r="L15" s="69">
        <v>0.5</v>
      </c>
      <c r="M15" s="68">
        <v>6</v>
      </c>
      <c r="N15" s="69">
        <v>6</v>
      </c>
      <c r="O15" s="68">
        <v>15</v>
      </c>
      <c r="P15" s="69">
        <v>15</v>
      </c>
      <c r="Q15" s="70">
        <v>270</v>
      </c>
      <c r="R15" s="71">
        <v>45</v>
      </c>
    </row>
    <row r="16" spans="1:20" ht="210" customHeight="1" x14ac:dyDescent="0.25">
      <c r="A16" s="64">
        <v>10</v>
      </c>
      <c r="B16" s="65" t="s">
        <v>1907</v>
      </c>
      <c r="C16" s="66" t="s">
        <v>1908</v>
      </c>
      <c r="D16"/>
      <c r="E16" s="67" t="s">
        <v>1912</v>
      </c>
      <c r="F16" s="67" t="s">
        <v>663</v>
      </c>
      <c r="G16" s="67" t="s">
        <v>664</v>
      </c>
      <c r="H16" s="67" t="s">
        <v>665</v>
      </c>
      <c r="I16" s="67" t="s">
        <v>599</v>
      </c>
      <c r="J16" s="67" t="s">
        <v>1913</v>
      </c>
      <c r="K16" s="68">
        <v>0.5</v>
      </c>
      <c r="L16" s="69">
        <v>0.2</v>
      </c>
      <c r="M16" s="68">
        <v>6</v>
      </c>
      <c r="N16" s="69">
        <v>6</v>
      </c>
      <c r="O16" s="68">
        <v>7</v>
      </c>
      <c r="P16" s="69">
        <v>7</v>
      </c>
      <c r="Q16" s="70">
        <v>21</v>
      </c>
      <c r="R16" s="71">
        <v>8.4000000000000021</v>
      </c>
    </row>
    <row r="17" spans="1:20" ht="210" customHeight="1" x14ac:dyDescent="0.25">
      <c r="A17" s="64">
        <v>11</v>
      </c>
      <c r="B17" s="65" t="s">
        <v>1907</v>
      </c>
      <c r="C17" s="66" t="s">
        <v>1908</v>
      </c>
      <c r="D17"/>
      <c r="E17" s="67" t="s">
        <v>346</v>
      </c>
      <c r="F17" s="67" t="s">
        <v>347</v>
      </c>
      <c r="G17" s="67" t="s">
        <v>667</v>
      </c>
      <c r="H17" s="67" t="s">
        <v>348</v>
      </c>
      <c r="I17" s="67" t="s">
        <v>658</v>
      </c>
      <c r="J17" s="67" t="s">
        <v>349</v>
      </c>
      <c r="K17" s="68">
        <v>0.5</v>
      </c>
      <c r="L17" s="69">
        <v>0.1</v>
      </c>
      <c r="M17" s="68">
        <v>6</v>
      </c>
      <c r="N17" s="69">
        <v>6</v>
      </c>
      <c r="O17" s="68">
        <v>40</v>
      </c>
      <c r="P17" s="69">
        <v>40</v>
      </c>
      <c r="Q17" s="70">
        <v>120</v>
      </c>
      <c r="R17" s="71">
        <v>24.000000000000004</v>
      </c>
    </row>
    <row r="18" spans="1:20" ht="210" customHeight="1" x14ac:dyDescent="0.25">
      <c r="A18" s="64">
        <v>12</v>
      </c>
      <c r="B18" s="65" t="s">
        <v>1907</v>
      </c>
      <c r="C18" s="66" t="s">
        <v>1908</v>
      </c>
      <c r="D18"/>
      <c r="E18" s="67" t="s">
        <v>352</v>
      </c>
      <c r="F18" s="67" t="s">
        <v>353</v>
      </c>
      <c r="G18" s="67" t="s">
        <v>668</v>
      </c>
      <c r="H18" s="67" t="s">
        <v>354</v>
      </c>
      <c r="I18" s="67" t="s">
        <v>658</v>
      </c>
      <c r="J18" s="67" t="s">
        <v>355</v>
      </c>
      <c r="K18" s="68">
        <v>1</v>
      </c>
      <c r="L18" s="69">
        <v>0.2</v>
      </c>
      <c r="M18" s="68">
        <v>6</v>
      </c>
      <c r="N18" s="69">
        <v>6</v>
      </c>
      <c r="O18" s="68">
        <v>15</v>
      </c>
      <c r="P18" s="69">
        <v>15</v>
      </c>
      <c r="Q18" s="70">
        <v>90</v>
      </c>
      <c r="R18" s="71">
        <v>18.000000000000004</v>
      </c>
    </row>
    <row r="19" spans="1:20" ht="210" customHeight="1" x14ac:dyDescent="0.25">
      <c r="A19" s="64">
        <v>13</v>
      </c>
      <c r="B19" s="65" t="s">
        <v>1907</v>
      </c>
      <c r="C19" s="66" t="s">
        <v>1908</v>
      </c>
      <c r="D19"/>
      <c r="E19" s="67" t="s">
        <v>352</v>
      </c>
      <c r="F19" s="67" t="s">
        <v>358</v>
      </c>
      <c r="G19" s="67" t="s">
        <v>669</v>
      </c>
      <c r="H19" s="67" t="s">
        <v>359</v>
      </c>
      <c r="I19" s="67" t="s">
        <v>599</v>
      </c>
      <c r="J19" s="67" t="s">
        <v>360</v>
      </c>
      <c r="K19" s="68">
        <v>0.5</v>
      </c>
      <c r="L19" s="69">
        <v>0.2</v>
      </c>
      <c r="M19" s="68">
        <v>6</v>
      </c>
      <c r="N19" s="69">
        <v>6</v>
      </c>
      <c r="O19" s="68">
        <v>15</v>
      </c>
      <c r="P19" s="69">
        <v>15</v>
      </c>
      <c r="Q19" s="70">
        <v>45</v>
      </c>
      <c r="R19" s="71">
        <v>18.000000000000004</v>
      </c>
    </row>
    <row r="20" spans="1:20" ht="210" customHeight="1" x14ac:dyDescent="0.25">
      <c r="A20" s="64">
        <v>14</v>
      </c>
      <c r="B20" s="65" t="s">
        <v>1907</v>
      </c>
      <c r="C20" s="66" t="s">
        <v>1908</v>
      </c>
      <c r="D20"/>
      <c r="E20" s="67" t="s">
        <v>352</v>
      </c>
      <c r="F20" s="67" t="s">
        <v>569</v>
      </c>
      <c r="G20" s="67" t="s">
        <v>670</v>
      </c>
      <c r="H20" s="67" t="s">
        <v>570</v>
      </c>
      <c r="I20" s="67" t="s">
        <v>658</v>
      </c>
      <c r="J20" s="67" t="s">
        <v>355</v>
      </c>
      <c r="K20" s="68">
        <v>1</v>
      </c>
      <c r="L20" s="69">
        <v>0.2</v>
      </c>
      <c r="M20" s="68">
        <v>6</v>
      </c>
      <c r="N20" s="69">
        <v>6</v>
      </c>
      <c r="O20" s="68">
        <v>15</v>
      </c>
      <c r="P20" s="69">
        <v>15</v>
      </c>
      <c r="Q20" s="70">
        <v>90</v>
      </c>
      <c r="R20" s="71">
        <v>18.000000000000004</v>
      </c>
    </row>
    <row r="21" spans="1:20" ht="210" customHeight="1" x14ac:dyDescent="0.25">
      <c r="A21" s="64">
        <v>15</v>
      </c>
      <c r="B21" s="65" t="s">
        <v>1907</v>
      </c>
      <c r="C21" s="66" t="s">
        <v>1908</v>
      </c>
      <c r="D21"/>
      <c r="E21" s="67" t="s">
        <v>363</v>
      </c>
      <c r="F21" s="67" t="s">
        <v>364</v>
      </c>
      <c r="G21" s="67" t="s">
        <v>671</v>
      </c>
      <c r="H21" s="67" t="s">
        <v>365</v>
      </c>
      <c r="I21" s="67" t="s">
        <v>599</v>
      </c>
      <c r="J21" s="67" t="s">
        <v>366</v>
      </c>
      <c r="K21" s="68">
        <v>0.5</v>
      </c>
      <c r="L21" s="69">
        <v>0.2</v>
      </c>
      <c r="M21" s="68">
        <v>6</v>
      </c>
      <c r="N21" s="69">
        <v>6</v>
      </c>
      <c r="O21" s="68">
        <v>15</v>
      </c>
      <c r="P21" s="69">
        <v>15</v>
      </c>
      <c r="Q21" s="70">
        <v>45</v>
      </c>
      <c r="R21" s="71">
        <v>18.000000000000004</v>
      </c>
    </row>
    <row r="22" spans="1:20" ht="210" customHeight="1" x14ac:dyDescent="0.25">
      <c r="A22" s="64">
        <v>16</v>
      </c>
      <c r="B22" s="65" t="s">
        <v>1907</v>
      </c>
      <c r="C22" s="66" t="s">
        <v>1908</v>
      </c>
      <c r="D22"/>
      <c r="E22" s="67" t="s">
        <v>367</v>
      </c>
      <c r="F22" s="67" t="s">
        <v>368</v>
      </c>
      <c r="G22" s="67" t="s">
        <v>672</v>
      </c>
      <c r="H22" s="67" t="s">
        <v>369</v>
      </c>
      <c r="I22" s="67" t="s">
        <v>658</v>
      </c>
      <c r="J22" s="67" t="s">
        <v>370</v>
      </c>
      <c r="K22" s="68">
        <v>1</v>
      </c>
      <c r="L22" s="69">
        <v>0.2</v>
      </c>
      <c r="M22" s="68">
        <v>6</v>
      </c>
      <c r="N22" s="69">
        <v>6</v>
      </c>
      <c r="O22" s="68">
        <v>15</v>
      </c>
      <c r="P22" s="69">
        <v>15</v>
      </c>
      <c r="Q22" s="70">
        <v>90</v>
      </c>
      <c r="R22" s="71">
        <v>18.000000000000004</v>
      </c>
    </row>
    <row r="23" spans="1:20" ht="210" customHeight="1" x14ac:dyDescent="0.25">
      <c r="A23" s="64">
        <v>17</v>
      </c>
      <c r="B23" s="65" t="s">
        <v>1907</v>
      </c>
      <c r="C23" s="66" t="s">
        <v>1908</v>
      </c>
      <c r="D23"/>
      <c r="E23" s="67" t="s">
        <v>352</v>
      </c>
      <c r="F23" s="67" t="s">
        <v>575</v>
      </c>
      <c r="G23" s="67" t="s">
        <v>673</v>
      </c>
      <c r="H23" s="67" t="s">
        <v>576</v>
      </c>
      <c r="I23" s="67" t="s">
        <v>658</v>
      </c>
      <c r="J23" s="67" t="s">
        <v>355</v>
      </c>
      <c r="K23" s="68">
        <v>1</v>
      </c>
      <c r="L23" s="69">
        <v>0.2</v>
      </c>
      <c r="M23" s="68">
        <v>6</v>
      </c>
      <c r="N23" s="69">
        <v>6</v>
      </c>
      <c r="O23" s="68">
        <v>15</v>
      </c>
      <c r="P23" s="69">
        <v>15</v>
      </c>
      <c r="Q23" s="70">
        <v>90</v>
      </c>
      <c r="R23" s="71">
        <v>18.000000000000004</v>
      </c>
    </row>
    <row r="24" spans="1:20" ht="210" customHeight="1" x14ac:dyDescent="0.25">
      <c r="A24" s="64">
        <v>18</v>
      </c>
      <c r="B24" s="65" t="s">
        <v>1907</v>
      </c>
      <c r="C24" s="66" t="s">
        <v>1908</v>
      </c>
      <c r="D24"/>
      <c r="E24" s="67" t="s">
        <v>352</v>
      </c>
      <c r="F24" s="67" t="s">
        <v>371</v>
      </c>
      <c r="G24" s="67" t="s">
        <v>674</v>
      </c>
      <c r="H24" s="67" t="s">
        <v>372</v>
      </c>
      <c r="I24" s="67" t="s">
        <v>599</v>
      </c>
      <c r="J24" s="67" t="s">
        <v>366</v>
      </c>
      <c r="K24" s="68">
        <v>0.5</v>
      </c>
      <c r="L24" s="69">
        <v>0.2</v>
      </c>
      <c r="M24" s="68">
        <v>6</v>
      </c>
      <c r="N24" s="69">
        <v>6</v>
      </c>
      <c r="O24" s="68">
        <v>15</v>
      </c>
      <c r="P24" s="69">
        <v>15</v>
      </c>
      <c r="Q24" s="70">
        <v>45</v>
      </c>
      <c r="R24" s="71">
        <v>18.000000000000004</v>
      </c>
    </row>
    <row r="25" spans="1:20" ht="210" customHeight="1" x14ac:dyDescent="0.25">
      <c r="A25" s="64">
        <v>19</v>
      </c>
      <c r="B25" s="65" t="s">
        <v>1907</v>
      </c>
      <c r="C25" s="66" t="s">
        <v>1908</v>
      </c>
      <c r="D25"/>
      <c r="E25" s="67" t="s">
        <v>582</v>
      </c>
      <c r="F25" s="67" t="s">
        <v>583</v>
      </c>
      <c r="G25" s="67" t="s">
        <v>675</v>
      </c>
      <c r="H25" s="67" t="s">
        <v>584</v>
      </c>
      <c r="I25" s="67" t="s">
        <v>595</v>
      </c>
      <c r="J25" s="67" t="s">
        <v>184</v>
      </c>
      <c r="K25" s="68">
        <v>0.2</v>
      </c>
      <c r="L25" s="69">
        <v>0.2</v>
      </c>
      <c r="M25" s="68">
        <v>6</v>
      </c>
      <c r="N25" s="69">
        <v>6</v>
      </c>
      <c r="O25" s="68">
        <v>7</v>
      </c>
      <c r="P25" s="69">
        <v>7</v>
      </c>
      <c r="Q25" s="70">
        <v>8.4000000000000021</v>
      </c>
      <c r="R25" s="71">
        <v>8.4000000000000021</v>
      </c>
    </row>
    <row r="26" spans="1:20" ht="210" customHeight="1" x14ac:dyDescent="0.25">
      <c r="A26" s="64">
        <v>20</v>
      </c>
      <c r="B26" s="65" t="s">
        <v>1907</v>
      </c>
      <c r="C26" s="66" t="s">
        <v>1908</v>
      </c>
      <c r="D26"/>
      <c r="E26" s="67" t="s">
        <v>585</v>
      </c>
      <c r="F26" s="67" t="s">
        <v>586</v>
      </c>
      <c r="G26" s="67" t="s">
        <v>676</v>
      </c>
      <c r="H26" s="67" t="s">
        <v>587</v>
      </c>
      <c r="I26" s="67" t="s">
        <v>595</v>
      </c>
      <c r="J26" s="67" t="s">
        <v>184</v>
      </c>
      <c r="K26" s="68">
        <v>0.1</v>
      </c>
      <c r="L26" s="69">
        <v>0.1</v>
      </c>
      <c r="M26" s="68">
        <v>6</v>
      </c>
      <c r="N26" s="69">
        <v>6</v>
      </c>
      <c r="O26" s="68">
        <v>15</v>
      </c>
      <c r="P26" s="69">
        <v>15</v>
      </c>
      <c r="Q26" s="70">
        <v>9.0000000000000018</v>
      </c>
      <c r="R26" s="71">
        <v>9.0000000000000018</v>
      </c>
    </row>
    <row r="27" spans="1:20" s="24" customFormat="1" x14ac:dyDescent="0.25">
      <c r="A27" s="16"/>
      <c r="B27" s="17"/>
      <c r="C27" s="18"/>
      <c r="D27" s="18"/>
      <c r="E27" s="19"/>
      <c r="F27" s="19"/>
      <c r="G27" s="19" t="str">
        <f>IF(F27="","",VLOOKUP(F27,[7]списки!$U$2:$V$147,2,))</f>
        <v/>
      </c>
      <c r="H27" s="19"/>
      <c r="I27" s="19" t="str">
        <f>IF(F27="","",VLOOKUP(Q27,[7]списки!$O$2:$P$8,2))</f>
        <v/>
      </c>
      <c r="J27" s="19"/>
      <c r="K27" s="20"/>
      <c r="L27" s="21"/>
      <c r="M27" s="20"/>
      <c r="N27" s="21"/>
      <c r="O27" s="20"/>
      <c r="P27" s="21"/>
      <c r="Q27" s="22"/>
      <c r="R27" s="23"/>
      <c r="T27" s="25"/>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7:R1048576">
    <cfRule type="expression" dxfId="451" priority="45">
      <formula>IF(ROW(Q1)&gt;6,Q1&gt;400)</formula>
    </cfRule>
    <cfRule type="expression" dxfId="450" priority="46">
      <formula>IF(ROW(Q1)&gt;6,Q1&gt;200)</formula>
    </cfRule>
    <cfRule type="expression" dxfId="449" priority="47">
      <formula>IF(ROW(Q1)&gt;6,Q1&gt;70)</formula>
    </cfRule>
    <cfRule type="expression" dxfId="448" priority="48">
      <formula>IF(ROW(Q1)&gt;6,Q1&gt;20)</formula>
    </cfRule>
  </conditionalFormatting>
  <conditionalFormatting sqref="Q8:R8">
    <cfRule type="expression" dxfId="447" priority="17">
      <formula>IF(ROW(Q8)&gt;6,Q8&gt;400)</formula>
    </cfRule>
    <cfRule type="expression" dxfId="446" priority="18">
      <formula>IF(ROW(Q8)&gt;6,Q8&gt;200)</formula>
    </cfRule>
    <cfRule type="expression" dxfId="445" priority="19">
      <formula>IF(ROW(Q8)&gt;6,Q8&gt;70)</formula>
    </cfRule>
    <cfRule type="expression" dxfId="444" priority="20">
      <formula>IF(ROW(Q8)&gt;6,Q8&gt;20)</formula>
    </cfRule>
  </conditionalFormatting>
  <conditionalFormatting sqref="Q11:R11">
    <cfRule type="expression" dxfId="443" priority="13">
      <formula>IF(ROW(Q11)&gt;6,Q11&gt;400)</formula>
    </cfRule>
    <cfRule type="expression" dxfId="442" priority="14">
      <formula>IF(ROW(Q11)&gt;6,Q11&gt;200)</formula>
    </cfRule>
    <cfRule type="expression" dxfId="441" priority="15">
      <formula>IF(ROW(Q11)&gt;6,Q11&gt;70)</formula>
    </cfRule>
    <cfRule type="expression" dxfId="440" priority="16">
      <formula>IF(ROW(Q11)&gt;6,Q11&gt;20)</formula>
    </cfRule>
  </conditionalFormatting>
  <conditionalFormatting sqref="Q12:R12">
    <cfRule type="expression" dxfId="439" priority="9">
      <formula>IF(ROW(Q12)&gt;6,Q12&gt;400)</formula>
    </cfRule>
    <cfRule type="expression" dxfId="438" priority="10">
      <formula>IF(ROW(Q12)&gt;6,Q12&gt;200)</formula>
    </cfRule>
    <cfRule type="expression" dxfId="437" priority="11">
      <formula>IF(ROW(Q12)&gt;6,Q12&gt;70)</formula>
    </cfRule>
    <cfRule type="expression" dxfId="436" priority="12">
      <formula>IF(ROW(Q12)&gt;6,Q12&gt;20)</formula>
    </cfRule>
  </conditionalFormatting>
  <conditionalFormatting sqref="Q14:R14">
    <cfRule type="expression" dxfId="435" priority="5">
      <formula>IF(ROW(Q14)&gt;6,Q14&gt;400)</formula>
    </cfRule>
    <cfRule type="expression" dxfId="434" priority="6">
      <formula>IF(ROW(Q14)&gt;6,Q14&gt;200)</formula>
    </cfRule>
    <cfRule type="expression" dxfId="433" priority="7">
      <formula>IF(ROW(Q14)&gt;6,Q14&gt;70)</formula>
    </cfRule>
    <cfRule type="expression" dxfId="432" priority="8">
      <formula>IF(ROW(Q14)&gt;6,Q14&gt;20)</formula>
    </cfRule>
  </conditionalFormatting>
  <conditionalFormatting sqref="Q15:R15">
    <cfRule type="expression" dxfId="431" priority="1">
      <formula>IF(ROW(Q15)&gt;6,Q15&gt;400)</formula>
    </cfRule>
    <cfRule type="expression" dxfId="430" priority="2">
      <formula>IF(ROW(Q15)&gt;6,Q15&gt;200)</formula>
    </cfRule>
    <cfRule type="expression" dxfId="429" priority="3">
      <formula>IF(ROW(Q15)&gt;6,Q15&gt;70)</formula>
    </cfRule>
    <cfRule type="expression" dxfId="428" priority="4">
      <formula>IF(ROW(Q15)&gt;6,Q15&gt;20)</formula>
    </cfRule>
  </conditionalFormatting>
  <conditionalFormatting sqref="Q7:R7 Q9:R10 Q13:R13 Q16:R26">
    <cfRule type="expression" dxfId="427" priority="21">
      <formula>IF(ROW(Q7)&gt;6,Q7&gt;400)</formula>
    </cfRule>
    <cfRule type="expression" dxfId="426" priority="22">
      <formula>IF(ROW(Q7)&gt;6,Q7&gt;200)</formula>
    </cfRule>
    <cfRule type="expression" dxfId="425" priority="23">
      <formula>IF(ROW(Q7)&gt;6,Q7&gt;70)</formula>
    </cfRule>
    <cfRule type="expression" dxfId="424" priority="24">
      <formula>IF(ROW(Q7)&gt;6,Q7&gt;20)</formula>
    </cfRule>
  </conditionalFormatting>
  <dataValidations count="4">
    <dataValidation type="list" allowBlank="1" showInputMessage="1" showErrorMessage="1" sqref="K7:L1048576">
      <formula1>Вр</formula1>
    </dataValidation>
    <dataValidation type="list" allowBlank="1" showInputMessage="1" showErrorMessage="1" sqref="M7:N1048576">
      <formula1>Пд</formula1>
    </dataValidation>
    <dataValidation type="list" allowBlank="1" showInputMessage="1" showErrorMessage="1" sqref="O7:P1048576">
      <formula1>Пс</formula1>
    </dataValidation>
    <dataValidation type="list" allowBlank="1" showInputMessage="1" showErrorMessage="1" sqref="F7:F1048576">
      <formula1>Код</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
  <sheetViews>
    <sheetView view="pageBreakPreview" topLeftCell="A25" zoomScale="60" zoomScaleNormal="80" workbookViewId="0">
      <selection activeCell="B25" sqref="B25"/>
    </sheetView>
  </sheetViews>
  <sheetFormatPr defaultColWidth="9.140625" defaultRowHeight="21" x14ac:dyDescent="0.25"/>
  <cols>
    <col min="1" max="1" width="7.42578125" style="16" customWidth="1"/>
    <col min="2" max="2" width="118.85546875" style="18" customWidth="1"/>
    <col min="3" max="3" width="77.5703125" style="18" hidden="1" customWidth="1"/>
    <col min="4" max="4" width="12.7109375" style="18" hidden="1" customWidth="1"/>
    <col min="5" max="5" width="27.28515625" style="19" customWidth="1"/>
    <col min="6" max="6" width="11.5703125" style="19" customWidth="1"/>
    <col min="7" max="7" width="39.85546875" style="19" customWidth="1"/>
    <col min="8" max="8" width="33.28515625" style="19" customWidth="1"/>
    <col min="9" max="9" width="32.140625" style="19" customWidth="1"/>
    <col min="10" max="10" width="54.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21</v>
      </c>
      <c r="B7" s="65" t="s">
        <v>1914</v>
      </c>
      <c r="C7" s="66" t="s">
        <v>1915</v>
      </c>
      <c r="D7"/>
      <c r="E7" s="67" t="s">
        <v>19</v>
      </c>
      <c r="F7" s="67" t="s">
        <v>20</v>
      </c>
      <c r="G7" s="67" t="s">
        <v>594</v>
      </c>
      <c r="H7" s="67" t="s">
        <v>21</v>
      </c>
      <c r="I7" s="67" t="s">
        <v>595</v>
      </c>
      <c r="J7" s="67" t="s">
        <v>397</v>
      </c>
      <c r="K7" s="68">
        <v>1</v>
      </c>
      <c r="L7" s="69">
        <v>1</v>
      </c>
      <c r="M7" s="68">
        <v>6</v>
      </c>
      <c r="N7" s="69">
        <v>6</v>
      </c>
      <c r="O7" s="68">
        <v>3</v>
      </c>
      <c r="P7" s="69">
        <v>3</v>
      </c>
      <c r="Q7" s="70">
        <v>18</v>
      </c>
      <c r="R7" s="71">
        <v>18</v>
      </c>
    </row>
    <row r="8" spans="1:20" ht="210" customHeight="1" x14ac:dyDescent="0.25">
      <c r="A8" s="64">
        <v>22</v>
      </c>
      <c r="B8" s="65" t="s">
        <v>1914</v>
      </c>
      <c r="C8" s="66" t="s">
        <v>1915</v>
      </c>
      <c r="D8"/>
      <c r="E8" s="67" t="s">
        <v>1916</v>
      </c>
      <c r="F8" s="67" t="s">
        <v>32</v>
      </c>
      <c r="G8" s="67" t="s">
        <v>1917</v>
      </c>
      <c r="H8" s="67" t="s">
        <v>1917</v>
      </c>
      <c r="I8" s="67" t="s">
        <v>599</v>
      </c>
      <c r="J8" s="67" t="s">
        <v>1828</v>
      </c>
      <c r="K8" s="68">
        <v>3</v>
      </c>
      <c r="L8" s="69">
        <v>1</v>
      </c>
      <c r="M8" s="68">
        <v>6</v>
      </c>
      <c r="N8" s="69">
        <v>6</v>
      </c>
      <c r="O8" s="68">
        <v>3</v>
      </c>
      <c r="P8" s="69">
        <v>3</v>
      </c>
      <c r="Q8" s="70">
        <v>54</v>
      </c>
      <c r="R8" s="71">
        <v>18</v>
      </c>
    </row>
    <row r="9" spans="1:20" ht="210" customHeight="1" x14ac:dyDescent="0.25">
      <c r="A9" s="64">
        <v>23</v>
      </c>
      <c r="B9" s="65" t="s">
        <v>1914</v>
      </c>
      <c r="C9" s="66" t="s">
        <v>1915</v>
      </c>
      <c r="D9"/>
      <c r="E9" s="67" t="s">
        <v>133</v>
      </c>
      <c r="F9" s="67" t="s">
        <v>134</v>
      </c>
      <c r="G9" s="67" t="s">
        <v>652</v>
      </c>
      <c r="H9" s="67" t="s">
        <v>135</v>
      </c>
      <c r="I9" s="67" t="s">
        <v>599</v>
      </c>
      <c r="J9" s="67" t="s">
        <v>130</v>
      </c>
      <c r="K9" s="68">
        <v>0.5</v>
      </c>
      <c r="L9" s="69">
        <v>0.2</v>
      </c>
      <c r="M9" s="68">
        <v>3</v>
      </c>
      <c r="N9" s="69">
        <v>3</v>
      </c>
      <c r="O9" s="68">
        <v>15</v>
      </c>
      <c r="P9" s="69">
        <v>15</v>
      </c>
      <c r="Q9" s="70">
        <v>22.5</v>
      </c>
      <c r="R9" s="71">
        <v>9.0000000000000018</v>
      </c>
    </row>
    <row r="10" spans="1:20" ht="210" customHeight="1" x14ac:dyDescent="0.25">
      <c r="A10" s="64">
        <v>24</v>
      </c>
      <c r="B10" s="65" t="s">
        <v>1914</v>
      </c>
      <c r="C10" s="66" t="s">
        <v>1915</v>
      </c>
      <c r="D10"/>
      <c r="E10" s="67" t="s">
        <v>171</v>
      </c>
      <c r="F10" s="67" t="s">
        <v>172</v>
      </c>
      <c r="G10" s="67" t="s">
        <v>653</v>
      </c>
      <c r="H10" s="67" t="s">
        <v>173</v>
      </c>
      <c r="I10" s="67" t="s">
        <v>599</v>
      </c>
      <c r="J10" s="67" t="s">
        <v>654</v>
      </c>
      <c r="K10" s="68">
        <v>3</v>
      </c>
      <c r="L10" s="69">
        <v>0.5</v>
      </c>
      <c r="M10" s="68">
        <v>3</v>
      </c>
      <c r="N10" s="69">
        <v>3</v>
      </c>
      <c r="O10" s="68">
        <v>3</v>
      </c>
      <c r="P10" s="69">
        <v>3</v>
      </c>
      <c r="Q10" s="70">
        <v>27</v>
      </c>
      <c r="R10" s="71">
        <v>4.5</v>
      </c>
    </row>
    <row r="11" spans="1:20" ht="210" customHeight="1" x14ac:dyDescent="0.25">
      <c r="A11" s="64">
        <v>25</v>
      </c>
      <c r="B11" s="65" t="s">
        <v>1914</v>
      </c>
      <c r="C11" s="66" t="s">
        <v>1915</v>
      </c>
      <c r="D11"/>
      <c r="E11" s="67" t="s">
        <v>1791</v>
      </c>
      <c r="F11" s="67" t="s">
        <v>178</v>
      </c>
      <c r="G11" s="67" t="s">
        <v>656</v>
      </c>
      <c r="H11" s="67" t="s">
        <v>179</v>
      </c>
      <c r="I11" s="67" t="s">
        <v>599</v>
      </c>
      <c r="J11" s="67" t="s">
        <v>1910</v>
      </c>
      <c r="K11" s="68">
        <v>3</v>
      </c>
      <c r="L11" s="69">
        <v>1</v>
      </c>
      <c r="M11" s="68">
        <v>3</v>
      </c>
      <c r="N11" s="69">
        <v>3</v>
      </c>
      <c r="O11" s="68">
        <v>3</v>
      </c>
      <c r="P11" s="69">
        <v>3</v>
      </c>
      <c r="Q11" s="70">
        <v>27</v>
      </c>
      <c r="R11" s="71">
        <v>9</v>
      </c>
    </row>
    <row r="12" spans="1:20" ht="210" customHeight="1" x14ac:dyDescent="0.25">
      <c r="A12" s="64">
        <v>26</v>
      </c>
      <c r="B12" s="65" t="s">
        <v>1914</v>
      </c>
      <c r="C12" s="66" t="s">
        <v>1915</v>
      </c>
      <c r="D12"/>
      <c r="E12" s="67" t="s">
        <v>240</v>
      </c>
      <c r="F12" s="67" t="s">
        <v>241</v>
      </c>
      <c r="G12" s="67" t="s">
        <v>990</v>
      </c>
      <c r="H12" s="67" t="s">
        <v>242</v>
      </c>
      <c r="I12" s="67" t="s">
        <v>595</v>
      </c>
      <c r="J12" s="67" t="s">
        <v>243</v>
      </c>
      <c r="K12" s="68">
        <v>0.5</v>
      </c>
      <c r="L12" s="69">
        <v>0.5</v>
      </c>
      <c r="M12" s="68">
        <v>6</v>
      </c>
      <c r="N12" s="69">
        <v>6</v>
      </c>
      <c r="O12" s="68">
        <v>3</v>
      </c>
      <c r="P12" s="69">
        <v>3</v>
      </c>
      <c r="Q12" s="70">
        <v>9</v>
      </c>
      <c r="R12" s="71">
        <v>9</v>
      </c>
    </row>
    <row r="13" spans="1:20" ht="210" customHeight="1" x14ac:dyDescent="0.25">
      <c r="A13" s="64">
        <v>27</v>
      </c>
      <c r="B13" s="65" t="s">
        <v>1914</v>
      </c>
      <c r="C13" s="66" t="s">
        <v>1915</v>
      </c>
      <c r="D13"/>
      <c r="E13" s="67" t="s">
        <v>532</v>
      </c>
      <c r="F13" s="67" t="s">
        <v>533</v>
      </c>
      <c r="G13" s="67" t="s">
        <v>657</v>
      </c>
      <c r="H13" s="67" t="s">
        <v>534</v>
      </c>
      <c r="I13" s="67" t="s">
        <v>658</v>
      </c>
      <c r="J13" s="67" t="s">
        <v>535</v>
      </c>
      <c r="K13" s="68">
        <v>3</v>
      </c>
      <c r="L13" s="69">
        <v>0.5</v>
      </c>
      <c r="M13" s="68">
        <v>6</v>
      </c>
      <c r="N13" s="69">
        <v>6</v>
      </c>
      <c r="O13" s="68">
        <v>7</v>
      </c>
      <c r="P13" s="69">
        <v>7</v>
      </c>
      <c r="Q13" s="70">
        <v>126</v>
      </c>
      <c r="R13" s="71">
        <v>21</v>
      </c>
    </row>
    <row r="14" spans="1:20" ht="210" customHeight="1" x14ac:dyDescent="0.25">
      <c r="A14" s="64">
        <v>28</v>
      </c>
      <c r="B14" s="65" t="s">
        <v>1914</v>
      </c>
      <c r="C14" s="66" t="s">
        <v>1915</v>
      </c>
      <c r="D14"/>
      <c r="E14" s="67" t="s">
        <v>309</v>
      </c>
      <c r="F14" s="67" t="s">
        <v>310</v>
      </c>
      <c r="G14" s="67" t="s">
        <v>659</v>
      </c>
      <c r="H14" s="67" t="s">
        <v>311</v>
      </c>
      <c r="I14" s="67" t="s">
        <v>599</v>
      </c>
      <c r="J14" s="67" t="s">
        <v>312</v>
      </c>
      <c r="K14" s="68">
        <v>1</v>
      </c>
      <c r="L14" s="69">
        <v>0.5</v>
      </c>
      <c r="M14" s="68">
        <v>6</v>
      </c>
      <c r="N14" s="69">
        <v>6</v>
      </c>
      <c r="O14" s="68">
        <v>7</v>
      </c>
      <c r="P14" s="69">
        <v>7</v>
      </c>
      <c r="Q14" s="70">
        <v>42</v>
      </c>
      <c r="R14" s="71">
        <v>21</v>
      </c>
    </row>
    <row r="15" spans="1:20" ht="210" customHeight="1" x14ac:dyDescent="0.25">
      <c r="A15" s="64">
        <v>29</v>
      </c>
      <c r="B15" s="65" t="s">
        <v>1914</v>
      </c>
      <c r="C15" s="66" t="s">
        <v>1915</v>
      </c>
      <c r="D15"/>
      <c r="E15" s="67" t="s">
        <v>333</v>
      </c>
      <c r="F15" s="67" t="s">
        <v>334</v>
      </c>
      <c r="G15" s="67" t="s">
        <v>660</v>
      </c>
      <c r="H15" s="67" t="s">
        <v>335</v>
      </c>
      <c r="I15" s="67" t="s">
        <v>661</v>
      </c>
      <c r="J15" s="67" t="s">
        <v>336</v>
      </c>
      <c r="K15" s="68">
        <v>3</v>
      </c>
      <c r="L15" s="69">
        <v>0.5</v>
      </c>
      <c r="M15" s="68">
        <v>6</v>
      </c>
      <c r="N15" s="69">
        <v>6</v>
      </c>
      <c r="O15" s="68">
        <v>15</v>
      </c>
      <c r="P15" s="69">
        <v>15</v>
      </c>
      <c r="Q15" s="70">
        <v>270</v>
      </c>
      <c r="R15" s="71">
        <v>45</v>
      </c>
    </row>
    <row r="16" spans="1:20" ht="210" customHeight="1" x14ac:dyDescent="0.25">
      <c r="A16" s="64">
        <v>30</v>
      </c>
      <c r="B16" s="65" t="s">
        <v>1914</v>
      </c>
      <c r="C16" s="66" t="s">
        <v>1915</v>
      </c>
      <c r="D16"/>
      <c r="E16" s="67" t="s">
        <v>662</v>
      </c>
      <c r="F16" s="67" t="s">
        <v>663</v>
      </c>
      <c r="G16" s="67" t="s">
        <v>664</v>
      </c>
      <c r="H16" s="67" t="s">
        <v>665</v>
      </c>
      <c r="I16" s="67" t="s">
        <v>599</v>
      </c>
      <c r="J16" s="67" t="s">
        <v>666</v>
      </c>
      <c r="K16" s="68">
        <v>0.5</v>
      </c>
      <c r="L16" s="69">
        <v>0.2</v>
      </c>
      <c r="M16" s="68">
        <v>6</v>
      </c>
      <c r="N16" s="69">
        <v>6</v>
      </c>
      <c r="O16" s="68">
        <v>7</v>
      </c>
      <c r="P16" s="69">
        <v>7</v>
      </c>
      <c r="Q16" s="70">
        <v>21</v>
      </c>
      <c r="R16" s="71">
        <v>8.4000000000000021</v>
      </c>
    </row>
    <row r="17" spans="1:20" ht="210" customHeight="1" x14ac:dyDescent="0.25">
      <c r="A17" s="64">
        <v>31</v>
      </c>
      <c r="B17" s="65" t="s">
        <v>1914</v>
      </c>
      <c r="C17" s="66" t="s">
        <v>1915</v>
      </c>
      <c r="D17"/>
      <c r="E17" s="67" t="s">
        <v>346</v>
      </c>
      <c r="F17" s="67" t="s">
        <v>347</v>
      </c>
      <c r="G17" s="67" t="s">
        <v>667</v>
      </c>
      <c r="H17" s="67" t="s">
        <v>348</v>
      </c>
      <c r="I17" s="67" t="s">
        <v>658</v>
      </c>
      <c r="J17" s="67" t="s">
        <v>349</v>
      </c>
      <c r="K17" s="68">
        <v>0.5</v>
      </c>
      <c r="L17" s="69">
        <v>0.1</v>
      </c>
      <c r="M17" s="68">
        <v>6</v>
      </c>
      <c r="N17" s="69">
        <v>6</v>
      </c>
      <c r="O17" s="68">
        <v>40</v>
      </c>
      <c r="P17" s="69">
        <v>40</v>
      </c>
      <c r="Q17" s="70">
        <v>120</v>
      </c>
      <c r="R17" s="71">
        <v>24.000000000000004</v>
      </c>
    </row>
    <row r="18" spans="1:20" ht="210" customHeight="1" x14ac:dyDescent="0.25">
      <c r="A18" s="64">
        <v>32</v>
      </c>
      <c r="B18" s="65" t="s">
        <v>1914</v>
      </c>
      <c r="C18" s="66" t="s">
        <v>1915</v>
      </c>
      <c r="D18"/>
      <c r="E18" s="67" t="s">
        <v>352</v>
      </c>
      <c r="F18" s="67" t="s">
        <v>353</v>
      </c>
      <c r="G18" s="67" t="s">
        <v>668</v>
      </c>
      <c r="H18" s="67" t="s">
        <v>354</v>
      </c>
      <c r="I18" s="67" t="s">
        <v>658</v>
      </c>
      <c r="J18" s="67" t="s">
        <v>355</v>
      </c>
      <c r="K18" s="68">
        <v>1</v>
      </c>
      <c r="L18" s="69">
        <v>0.2</v>
      </c>
      <c r="M18" s="68">
        <v>6</v>
      </c>
      <c r="N18" s="69">
        <v>6</v>
      </c>
      <c r="O18" s="68">
        <v>15</v>
      </c>
      <c r="P18" s="69">
        <v>15</v>
      </c>
      <c r="Q18" s="70">
        <v>90</v>
      </c>
      <c r="R18" s="71">
        <v>18.000000000000004</v>
      </c>
    </row>
    <row r="19" spans="1:20" ht="210" customHeight="1" x14ac:dyDescent="0.25">
      <c r="A19" s="64">
        <v>33</v>
      </c>
      <c r="B19" s="65" t="s">
        <v>1914</v>
      </c>
      <c r="C19" s="66" t="s">
        <v>1915</v>
      </c>
      <c r="D19"/>
      <c r="E19" s="67" t="s">
        <v>352</v>
      </c>
      <c r="F19" s="67" t="s">
        <v>358</v>
      </c>
      <c r="G19" s="67" t="s">
        <v>669</v>
      </c>
      <c r="H19" s="67" t="s">
        <v>359</v>
      </c>
      <c r="I19" s="67" t="s">
        <v>599</v>
      </c>
      <c r="J19" s="67" t="s">
        <v>360</v>
      </c>
      <c r="K19" s="68">
        <v>0.5</v>
      </c>
      <c r="L19" s="69">
        <v>0.2</v>
      </c>
      <c r="M19" s="68">
        <v>6</v>
      </c>
      <c r="N19" s="69">
        <v>6</v>
      </c>
      <c r="O19" s="68">
        <v>15</v>
      </c>
      <c r="P19" s="69">
        <v>15</v>
      </c>
      <c r="Q19" s="70">
        <v>45</v>
      </c>
      <c r="R19" s="71">
        <v>18.000000000000004</v>
      </c>
    </row>
    <row r="20" spans="1:20" ht="210" customHeight="1" x14ac:dyDescent="0.25">
      <c r="A20" s="64">
        <v>34</v>
      </c>
      <c r="B20" s="65" t="s">
        <v>1914</v>
      </c>
      <c r="C20" s="66" t="s">
        <v>1915</v>
      </c>
      <c r="D20"/>
      <c r="E20" s="67" t="s">
        <v>352</v>
      </c>
      <c r="F20" s="67" t="s">
        <v>569</v>
      </c>
      <c r="G20" s="67" t="s">
        <v>670</v>
      </c>
      <c r="H20" s="67" t="s">
        <v>570</v>
      </c>
      <c r="I20" s="67" t="s">
        <v>658</v>
      </c>
      <c r="J20" s="67" t="s">
        <v>355</v>
      </c>
      <c r="K20" s="68">
        <v>1</v>
      </c>
      <c r="L20" s="69">
        <v>0.2</v>
      </c>
      <c r="M20" s="68">
        <v>6</v>
      </c>
      <c r="N20" s="69">
        <v>6</v>
      </c>
      <c r="O20" s="68">
        <v>15</v>
      </c>
      <c r="P20" s="69">
        <v>15</v>
      </c>
      <c r="Q20" s="70">
        <v>90</v>
      </c>
      <c r="R20" s="71">
        <v>18.000000000000004</v>
      </c>
    </row>
    <row r="21" spans="1:20" ht="210" customHeight="1" x14ac:dyDescent="0.25">
      <c r="A21" s="64">
        <v>35</v>
      </c>
      <c r="B21" s="65" t="s">
        <v>1914</v>
      </c>
      <c r="C21" s="66" t="s">
        <v>1915</v>
      </c>
      <c r="D21"/>
      <c r="E21" s="67" t="s">
        <v>363</v>
      </c>
      <c r="F21" s="67" t="s">
        <v>364</v>
      </c>
      <c r="G21" s="67" t="s">
        <v>671</v>
      </c>
      <c r="H21" s="67" t="s">
        <v>365</v>
      </c>
      <c r="I21" s="67" t="s">
        <v>599</v>
      </c>
      <c r="J21" s="67" t="s">
        <v>366</v>
      </c>
      <c r="K21" s="68">
        <v>0.5</v>
      </c>
      <c r="L21" s="69">
        <v>0.2</v>
      </c>
      <c r="M21" s="68">
        <v>6</v>
      </c>
      <c r="N21" s="69">
        <v>6</v>
      </c>
      <c r="O21" s="68">
        <v>15</v>
      </c>
      <c r="P21" s="69">
        <v>15</v>
      </c>
      <c r="Q21" s="70">
        <v>45</v>
      </c>
      <c r="R21" s="71">
        <v>18.000000000000004</v>
      </c>
    </row>
    <row r="22" spans="1:20" ht="210" customHeight="1" x14ac:dyDescent="0.25">
      <c r="A22" s="64">
        <v>36</v>
      </c>
      <c r="B22" s="65" t="s">
        <v>1914</v>
      </c>
      <c r="C22" s="66" t="s">
        <v>1915</v>
      </c>
      <c r="D22"/>
      <c r="E22" s="67" t="s">
        <v>367</v>
      </c>
      <c r="F22" s="67" t="s">
        <v>368</v>
      </c>
      <c r="G22" s="67" t="s">
        <v>672</v>
      </c>
      <c r="H22" s="67" t="s">
        <v>369</v>
      </c>
      <c r="I22" s="67" t="s">
        <v>658</v>
      </c>
      <c r="J22" s="67" t="s">
        <v>370</v>
      </c>
      <c r="K22" s="68">
        <v>1</v>
      </c>
      <c r="L22" s="69">
        <v>0.2</v>
      </c>
      <c r="M22" s="68">
        <v>6</v>
      </c>
      <c r="N22" s="69">
        <v>6</v>
      </c>
      <c r="O22" s="68">
        <v>15</v>
      </c>
      <c r="P22" s="69">
        <v>15</v>
      </c>
      <c r="Q22" s="70">
        <v>90</v>
      </c>
      <c r="R22" s="71">
        <v>18.000000000000004</v>
      </c>
    </row>
    <row r="23" spans="1:20" ht="210" customHeight="1" x14ac:dyDescent="0.25">
      <c r="A23" s="64">
        <v>37</v>
      </c>
      <c r="B23" s="65" t="s">
        <v>1914</v>
      </c>
      <c r="C23" s="66" t="s">
        <v>1915</v>
      </c>
      <c r="D23"/>
      <c r="E23" s="67" t="s">
        <v>352</v>
      </c>
      <c r="F23" s="67" t="s">
        <v>575</v>
      </c>
      <c r="G23" s="67" t="s">
        <v>673</v>
      </c>
      <c r="H23" s="67" t="s">
        <v>576</v>
      </c>
      <c r="I23" s="67" t="s">
        <v>658</v>
      </c>
      <c r="J23" s="67" t="s">
        <v>355</v>
      </c>
      <c r="K23" s="68">
        <v>1</v>
      </c>
      <c r="L23" s="69">
        <v>0.2</v>
      </c>
      <c r="M23" s="68">
        <v>6</v>
      </c>
      <c r="N23" s="69">
        <v>6</v>
      </c>
      <c r="O23" s="68">
        <v>15</v>
      </c>
      <c r="P23" s="69">
        <v>15</v>
      </c>
      <c r="Q23" s="70">
        <v>90</v>
      </c>
      <c r="R23" s="71">
        <v>18.000000000000004</v>
      </c>
    </row>
    <row r="24" spans="1:20" ht="210" customHeight="1" x14ac:dyDescent="0.25">
      <c r="A24" s="64">
        <v>38</v>
      </c>
      <c r="B24" s="65" t="s">
        <v>1914</v>
      </c>
      <c r="C24" s="66" t="s">
        <v>1915</v>
      </c>
      <c r="D24"/>
      <c r="E24" s="67" t="s">
        <v>352</v>
      </c>
      <c r="F24" s="67" t="s">
        <v>371</v>
      </c>
      <c r="G24" s="67" t="s">
        <v>674</v>
      </c>
      <c r="H24" s="67" t="s">
        <v>372</v>
      </c>
      <c r="I24" s="67" t="s">
        <v>599</v>
      </c>
      <c r="J24" s="67" t="s">
        <v>366</v>
      </c>
      <c r="K24" s="68">
        <v>0.5</v>
      </c>
      <c r="L24" s="69">
        <v>0.2</v>
      </c>
      <c r="M24" s="68">
        <v>6</v>
      </c>
      <c r="N24" s="69">
        <v>6</v>
      </c>
      <c r="O24" s="68">
        <v>15</v>
      </c>
      <c r="P24" s="69">
        <v>15</v>
      </c>
      <c r="Q24" s="70">
        <v>45</v>
      </c>
      <c r="R24" s="71">
        <v>18.000000000000004</v>
      </c>
    </row>
    <row r="25" spans="1:20" ht="210" customHeight="1" x14ac:dyDescent="0.25">
      <c r="A25" s="64">
        <v>39</v>
      </c>
      <c r="B25" s="65" t="s">
        <v>1914</v>
      </c>
      <c r="C25" s="66" t="s">
        <v>1915</v>
      </c>
      <c r="D25"/>
      <c r="E25" s="67" t="s">
        <v>582</v>
      </c>
      <c r="F25" s="67" t="s">
        <v>583</v>
      </c>
      <c r="G25" s="67" t="s">
        <v>675</v>
      </c>
      <c r="H25" s="67" t="s">
        <v>584</v>
      </c>
      <c r="I25" s="67" t="s">
        <v>595</v>
      </c>
      <c r="J25" s="67" t="s">
        <v>184</v>
      </c>
      <c r="K25" s="68">
        <v>0.2</v>
      </c>
      <c r="L25" s="69">
        <v>0.2</v>
      </c>
      <c r="M25" s="68">
        <v>6</v>
      </c>
      <c r="N25" s="69">
        <v>6</v>
      </c>
      <c r="O25" s="68">
        <v>7</v>
      </c>
      <c r="P25" s="69">
        <v>7</v>
      </c>
      <c r="Q25" s="70">
        <v>8.4000000000000021</v>
      </c>
      <c r="R25" s="71">
        <v>8.4000000000000021</v>
      </c>
    </row>
    <row r="26" spans="1:20" ht="210" customHeight="1" x14ac:dyDescent="0.25">
      <c r="A26" s="64">
        <v>40</v>
      </c>
      <c r="B26" s="65" t="s">
        <v>1914</v>
      </c>
      <c r="C26" s="66" t="s">
        <v>1915</v>
      </c>
      <c r="D26"/>
      <c r="E26" s="67" t="s">
        <v>585</v>
      </c>
      <c r="F26" s="67" t="s">
        <v>586</v>
      </c>
      <c r="G26" s="67" t="s">
        <v>676</v>
      </c>
      <c r="H26" s="67" t="s">
        <v>587</v>
      </c>
      <c r="I26" s="67" t="s">
        <v>595</v>
      </c>
      <c r="J26" s="67" t="s">
        <v>184</v>
      </c>
      <c r="K26" s="68">
        <v>0.1</v>
      </c>
      <c r="L26" s="69">
        <v>0.1</v>
      </c>
      <c r="M26" s="68">
        <v>6</v>
      </c>
      <c r="N26" s="69">
        <v>6</v>
      </c>
      <c r="O26" s="68">
        <v>15</v>
      </c>
      <c r="P26" s="69">
        <v>15</v>
      </c>
      <c r="Q26" s="70">
        <v>9.0000000000000018</v>
      </c>
      <c r="R26" s="71">
        <v>9.0000000000000018</v>
      </c>
    </row>
    <row r="27" spans="1:20" s="24" customFormat="1" x14ac:dyDescent="0.25">
      <c r="A27" s="16"/>
      <c r="B27" s="17"/>
      <c r="C27" s="18"/>
      <c r="D27" s="18"/>
      <c r="E27" s="19"/>
      <c r="F27" s="19"/>
      <c r="G27" s="19" t="str">
        <f>IF(F27="","",VLOOKUP(F27,[7]списки!$U$2:$V$147,2,))</f>
        <v/>
      </c>
      <c r="H27" s="19"/>
      <c r="I27" s="19" t="str">
        <f>IF(F27="","",VLOOKUP(Q27,[7]списки!$O$2:$P$8,2))</f>
        <v/>
      </c>
      <c r="J27" s="19"/>
      <c r="K27" s="20"/>
      <c r="L27" s="21"/>
      <c r="M27" s="20"/>
      <c r="N27" s="21"/>
      <c r="O27" s="20"/>
      <c r="P27" s="21"/>
      <c r="Q27" s="22"/>
      <c r="R27" s="23"/>
      <c r="T27" s="25"/>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7:R1048576">
    <cfRule type="expression" dxfId="423" priority="29">
      <formula>IF(ROW(Q1)&gt;6,Q1&gt;400)</formula>
    </cfRule>
    <cfRule type="expression" dxfId="422" priority="30">
      <formula>IF(ROW(Q1)&gt;6,Q1&gt;200)</formula>
    </cfRule>
    <cfRule type="expression" dxfId="421" priority="31">
      <formula>IF(ROW(Q1)&gt;6,Q1&gt;70)</formula>
    </cfRule>
    <cfRule type="expression" dxfId="420" priority="32">
      <formula>IF(ROW(Q1)&gt;6,Q1&gt;20)</formula>
    </cfRule>
  </conditionalFormatting>
  <conditionalFormatting sqref="Q7:R26">
    <cfRule type="expression" dxfId="419" priority="1">
      <formula>IF(ROW(Q7)&gt;6,Q7&gt;400)</formula>
    </cfRule>
    <cfRule type="expression" dxfId="418" priority="2">
      <formula>IF(ROW(Q7)&gt;6,Q7&gt;200)</formula>
    </cfRule>
    <cfRule type="expression" dxfId="417" priority="3">
      <formula>IF(ROW(Q7)&gt;6,Q7&gt;70)</formula>
    </cfRule>
    <cfRule type="expression" dxfId="416" priority="4">
      <formula>IF(ROW(Q7)&gt;6,Q7&gt;20)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
  <sheetViews>
    <sheetView view="pageBreakPreview" topLeftCell="A25" zoomScale="60" zoomScaleNormal="80" workbookViewId="0">
      <selection activeCell="B26" sqref="B26"/>
    </sheetView>
  </sheetViews>
  <sheetFormatPr defaultColWidth="9.140625" defaultRowHeight="21" x14ac:dyDescent="0.25"/>
  <cols>
    <col min="1" max="1" width="7.42578125" style="16" customWidth="1"/>
    <col min="2" max="2" width="118.85546875" style="18" customWidth="1"/>
    <col min="3" max="3" width="77.5703125" style="18" hidden="1" customWidth="1"/>
    <col min="4" max="4" width="12.7109375" style="18" hidden="1" customWidth="1"/>
    <col min="5" max="5" width="27.28515625" style="19" customWidth="1"/>
    <col min="6" max="6" width="11.5703125" style="19" customWidth="1"/>
    <col min="7" max="7" width="39.85546875" style="19" customWidth="1"/>
    <col min="8" max="8" width="33.28515625" style="19" customWidth="1"/>
    <col min="9" max="9" width="32.140625" style="19" customWidth="1"/>
    <col min="10" max="10" width="54.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41</v>
      </c>
      <c r="B7" s="65" t="s">
        <v>1918</v>
      </c>
      <c r="C7" s="66" t="s">
        <v>1919</v>
      </c>
      <c r="D7"/>
      <c r="E7" s="67" t="s">
        <v>19</v>
      </c>
      <c r="F7" s="67" t="s">
        <v>20</v>
      </c>
      <c r="G7" s="67" t="s">
        <v>594</v>
      </c>
      <c r="H7" s="67" t="s">
        <v>21</v>
      </c>
      <c r="I7" s="67" t="s">
        <v>595</v>
      </c>
      <c r="J7" s="67" t="s">
        <v>397</v>
      </c>
      <c r="K7" s="68">
        <v>1</v>
      </c>
      <c r="L7" s="69">
        <v>1</v>
      </c>
      <c r="M7" s="68">
        <v>6</v>
      </c>
      <c r="N7" s="69">
        <v>6</v>
      </c>
      <c r="O7" s="68">
        <v>3</v>
      </c>
      <c r="P7" s="69">
        <v>3</v>
      </c>
      <c r="Q7" s="70">
        <v>18</v>
      </c>
      <c r="R7" s="71">
        <v>18</v>
      </c>
    </row>
    <row r="8" spans="1:20" ht="210" customHeight="1" x14ac:dyDescent="0.25">
      <c r="A8" s="64">
        <v>42</v>
      </c>
      <c r="B8" s="65" t="s">
        <v>1918</v>
      </c>
      <c r="C8" s="66" t="s">
        <v>1919</v>
      </c>
      <c r="D8"/>
      <c r="E8" s="67" t="s">
        <v>1920</v>
      </c>
      <c r="F8" s="67" t="s">
        <v>32</v>
      </c>
      <c r="G8" s="67" t="s">
        <v>1921</v>
      </c>
      <c r="H8" s="67" t="s">
        <v>1921</v>
      </c>
      <c r="I8" s="67" t="s">
        <v>599</v>
      </c>
      <c r="J8" s="67" t="s">
        <v>1922</v>
      </c>
      <c r="K8" s="68">
        <v>3</v>
      </c>
      <c r="L8" s="69">
        <v>1</v>
      </c>
      <c r="M8" s="68">
        <v>6</v>
      </c>
      <c r="N8" s="69">
        <v>6</v>
      </c>
      <c r="O8" s="68">
        <v>3</v>
      </c>
      <c r="P8" s="69">
        <v>3</v>
      </c>
      <c r="Q8" s="70">
        <v>54</v>
      </c>
      <c r="R8" s="71">
        <v>18</v>
      </c>
    </row>
    <row r="9" spans="1:20" ht="210" customHeight="1" x14ac:dyDescent="0.25">
      <c r="A9" s="64">
        <v>43</v>
      </c>
      <c r="B9" s="65" t="s">
        <v>1918</v>
      </c>
      <c r="C9" s="66" t="s">
        <v>1919</v>
      </c>
      <c r="D9"/>
      <c r="E9" s="67" t="s">
        <v>133</v>
      </c>
      <c r="F9" s="67" t="s">
        <v>134</v>
      </c>
      <c r="G9" s="67" t="s">
        <v>652</v>
      </c>
      <c r="H9" s="67" t="s">
        <v>135</v>
      </c>
      <c r="I9" s="67" t="s">
        <v>599</v>
      </c>
      <c r="J9" s="67" t="s">
        <v>130</v>
      </c>
      <c r="K9" s="68">
        <v>0.5</v>
      </c>
      <c r="L9" s="69">
        <v>0.2</v>
      </c>
      <c r="M9" s="68">
        <v>3</v>
      </c>
      <c r="N9" s="69">
        <v>3</v>
      </c>
      <c r="O9" s="68">
        <v>15</v>
      </c>
      <c r="P9" s="69">
        <v>15</v>
      </c>
      <c r="Q9" s="70">
        <v>22.5</v>
      </c>
      <c r="R9" s="71">
        <v>9.0000000000000018</v>
      </c>
    </row>
    <row r="10" spans="1:20" ht="210" customHeight="1" x14ac:dyDescent="0.25">
      <c r="A10" s="64">
        <v>44</v>
      </c>
      <c r="B10" s="65" t="s">
        <v>1918</v>
      </c>
      <c r="C10" s="66" t="s">
        <v>1919</v>
      </c>
      <c r="D10"/>
      <c r="E10" s="67" t="s">
        <v>171</v>
      </c>
      <c r="F10" s="67" t="s">
        <v>172</v>
      </c>
      <c r="G10" s="67" t="s">
        <v>653</v>
      </c>
      <c r="H10" s="67" t="s">
        <v>173</v>
      </c>
      <c r="I10" s="67" t="s">
        <v>599</v>
      </c>
      <c r="J10" s="67" t="s">
        <v>654</v>
      </c>
      <c r="K10" s="68">
        <v>3</v>
      </c>
      <c r="L10" s="69">
        <v>0.5</v>
      </c>
      <c r="M10" s="68">
        <v>3</v>
      </c>
      <c r="N10" s="69">
        <v>3</v>
      </c>
      <c r="O10" s="68">
        <v>3</v>
      </c>
      <c r="P10" s="69">
        <v>3</v>
      </c>
      <c r="Q10" s="70">
        <v>27</v>
      </c>
      <c r="R10" s="71">
        <v>4.5</v>
      </c>
    </row>
    <row r="11" spans="1:20" ht="210" customHeight="1" x14ac:dyDescent="0.25">
      <c r="A11" s="64">
        <v>45</v>
      </c>
      <c r="B11" s="65" t="s">
        <v>1918</v>
      </c>
      <c r="C11" s="66" t="s">
        <v>1919</v>
      </c>
      <c r="D11"/>
      <c r="E11" s="67" t="s">
        <v>1791</v>
      </c>
      <c r="F11" s="67" t="s">
        <v>178</v>
      </c>
      <c r="G11" s="67" t="s">
        <v>656</v>
      </c>
      <c r="H11" s="67" t="s">
        <v>179</v>
      </c>
      <c r="I11" s="67" t="s">
        <v>599</v>
      </c>
      <c r="J11" s="67" t="s">
        <v>1910</v>
      </c>
      <c r="K11" s="68">
        <v>3</v>
      </c>
      <c r="L11" s="69">
        <v>1</v>
      </c>
      <c r="M11" s="68">
        <v>3</v>
      </c>
      <c r="N11" s="69">
        <v>3</v>
      </c>
      <c r="O11" s="68">
        <v>3</v>
      </c>
      <c r="P11" s="69">
        <v>3</v>
      </c>
      <c r="Q11" s="70">
        <v>27</v>
      </c>
      <c r="R11" s="71">
        <v>9</v>
      </c>
    </row>
    <row r="12" spans="1:20" ht="210" customHeight="1" x14ac:dyDescent="0.25">
      <c r="A12" s="64">
        <v>46</v>
      </c>
      <c r="B12" s="65" t="s">
        <v>1918</v>
      </c>
      <c r="C12" s="66" t="s">
        <v>1919</v>
      </c>
      <c r="D12"/>
      <c r="E12" s="67" t="s">
        <v>240</v>
      </c>
      <c r="F12" s="67" t="s">
        <v>241</v>
      </c>
      <c r="G12" s="67" t="s">
        <v>990</v>
      </c>
      <c r="H12" s="67" t="s">
        <v>242</v>
      </c>
      <c r="I12" s="67" t="s">
        <v>595</v>
      </c>
      <c r="J12" s="67" t="s">
        <v>243</v>
      </c>
      <c r="K12" s="68">
        <v>0.5</v>
      </c>
      <c r="L12" s="69">
        <v>0.5</v>
      </c>
      <c r="M12" s="68">
        <v>6</v>
      </c>
      <c r="N12" s="69">
        <v>6</v>
      </c>
      <c r="O12" s="68">
        <v>3</v>
      </c>
      <c r="P12" s="69">
        <v>3</v>
      </c>
      <c r="Q12" s="70">
        <v>9</v>
      </c>
      <c r="R12" s="71">
        <v>9</v>
      </c>
    </row>
    <row r="13" spans="1:20" ht="210" customHeight="1" x14ac:dyDescent="0.25">
      <c r="A13" s="64">
        <v>47</v>
      </c>
      <c r="B13" s="65" t="s">
        <v>1918</v>
      </c>
      <c r="C13" s="66" t="s">
        <v>1919</v>
      </c>
      <c r="D13"/>
      <c r="E13" s="67" t="s">
        <v>532</v>
      </c>
      <c r="F13" s="67" t="s">
        <v>533</v>
      </c>
      <c r="G13" s="67" t="s">
        <v>657</v>
      </c>
      <c r="H13" s="67" t="s">
        <v>534</v>
      </c>
      <c r="I13" s="67" t="s">
        <v>658</v>
      </c>
      <c r="J13" s="67" t="s">
        <v>535</v>
      </c>
      <c r="K13" s="68">
        <v>3</v>
      </c>
      <c r="L13" s="69">
        <v>0.5</v>
      </c>
      <c r="M13" s="68">
        <v>6</v>
      </c>
      <c r="N13" s="69">
        <v>6</v>
      </c>
      <c r="O13" s="68">
        <v>7</v>
      </c>
      <c r="P13" s="69">
        <v>7</v>
      </c>
      <c r="Q13" s="70">
        <v>126</v>
      </c>
      <c r="R13" s="71">
        <v>21</v>
      </c>
    </row>
    <row r="14" spans="1:20" ht="210" customHeight="1" x14ac:dyDescent="0.25">
      <c r="A14" s="64">
        <v>48</v>
      </c>
      <c r="B14" s="65" t="s">
        <v>1918</v>
      </c>
      <c r="C14" s="66" t="s">
        <v>1919</v>
      </c>
      <c r="D14"/>
      <c r="E14" s="67" t="s">
        <v>309</v>
      </c>
      <c r="F14" s="67" t="s">
        <v>310</v>
      </c>
      <c r="G14" s="67" t="s">
        <v>659</v>
      </c>
      <c r="H14" s="67" t="s">
        <v>311</v>
      </c>
      <c r="I14" s="67" t="s">
        <v>599</v>
      </c>
      <c r="J14" s="67" t="s">
        <v>312</v>
      </c>
      <c r="K14" s="68">
        <v>1</v>
      </c>
      <c r="L14" s="69">
        <v>0.5</v>
      </c>
      <c r="M14" s="68">
        <v>6</v>
      </c>
      <c r="N14" s="69">
        <v>6</v>
      </c>
      <c r="O14" s="68">
        <v>7</v>
      </c>
      <c r="P14" s="69">
        <v>7</v>
      </c>
      <c r="Q14" s="70">
        <v>42</v>
      </c>
      <c r="R14" s="71">
        <v>21</v>
      </c>
    </row>
    <row r="15" spans="1:20" ht="210" customHeight="1" x14ac:dyDescent="0.25">
      <c r="A15" s="64">
        <v>49</v>
      </c>
      <c r="B15" s="65" t="s">
        <v>1918</v>
      </c>
      <c r="C15" s="66" t="s">
        <v>1919</v>
      </c>
      <c r="D15"/>
      <c r="E15" s="67" t="s">
        <v>333</v>
      </c>
      <c r="F15" s="67" t="s">
        <v>334</v>
      </c>
      <c r="G15" s="67" t="s">
        <v>660</v>
      </c>
      <c r="H15" s="67" t="s">
        <v>335</v>
      </c>
      <c r="I15" s="67" t="s">
        <v>661</v>
      </c>
      <c r="J15" s="67" t="s">
        <v>336</v>
      </c>
      <c r="K15" s="68">
        <v>3</v>
      </c>
      <c r="L15" s="69">
        <v>0.5</v>
      </c>
      <c r="M15" s="68">
        <v>6</v>
      </c>
      <c r="N15" s="69">
        <v>6</v>
      </c>
      <c r="O15" s="68">
        <v>15</v>
      </c>
      <c r="P15" s="69">
        <v>15</v>
      </c>
      <c r="Q15" s="70">
        <v>270</v>
      </c>
      <c r="R15" s="71">
        <v>45</v>
      </c>
    </row>
    <row r="16" spans="1:20" ht="210" customHeight="1" x14ac:dyDescent="0.25">
      <c r="A16" s="64">
        <v>50</v>
      </c>
      <c r="B16" s="65" t="s">
        <v>1918</v>
      </c>
      <c r="C16" s="66" t="s">
        <v>1919</v>
      </c>
      <c r="D16"/>
      <c r="E16" s="67" t="s">
        <v>662</v>
      </c>
      <c r="F16" s="67" t="s">
        <v>663</v>
      </c>
      <c r="G16" s="67" t="s">
        <v>664</v>
      </c>
      <c r="H16" s="67" t="s">
        <v>665</v>
      </c>
      <c r="I16" s="67" t="s">
        <v>599</v>
      </c>
      <c r="J16" s="67" t="s">
        <v>666</v>
      </c>
      <c r="K16" s="68">
        <v>0.5</v>
      </c>
      <c r="L16" s="69">
        <v>0.2</v>
      </c>
      <c r="M16" s="68">
        <v>6</v>
      </c>
      <c r="N16" s="69">
        <v>6</v>
      </c>
      <c r="O16" s="68">
        <v>7</v>
      </c>
      <c r="P16" s="69">
        <v>7</v>
      </c>
      <c r="Q16" s="70">
        <v>21</v>
      </c>
      <c r="R16" s="71">
        <v>8.4000000000000021</v>
      </c>
    </row>
    <row r="17" spans="1:20" ht="210" customHeight="1" x14ac:dyDescent="0.25">
      <c r="A17" s="64">
        <v>51</v>
      </c>
      <c r="B17" s="65" t="s">
        <v>1918</v>
      </c>
      <c r="C17" s="66" t="s">
        <v>1919</v>
      </c>
      <c r="D17"/>
      <c r="E17" s="67" t="s">
        <v>346</v>
      </c>
      <c r="F17" s="67" t="s">
        <v>347</v>
      </c>
      <c r="G17" s="67" t="s">
        <v>667</v>
      </c>
      <c r="H17" s="67" t="s">
        <v>348</v>
      </c>
      <c r="I17" s="67" t="s">
        <v>658</v>
      </c>
      <c r="J17" s="67" t="s">
        <v>349</v>
      </c>
      <c r="K17" s="68">
        <v>0.5</v>
      </c>
      <c r="L17" s="69">
        <v>0.1</v>
      </c>
      <c r="M17" s="68">
        <v>6</v>
      </c>
      <c r="N17" s="69">
        <v>6</v>
      </c>
      <c r="O17" s="68">
        <v>40</v>
      </c>
      <c r="P17" s="69">
        <v>40</v>
      </c>
      <c r="Q17" s="70">
        <v>120</v>
      </c>
      <c r="R17" s="71">
        <v>24.000000000000004</v>
      </c>
    </row>
    <row r="18" spans="1:20" ht="210" customHeight="1" x14ac:dyDescent="0.25">
      <c r="A18" s="64">
        <v>52</v>
      </c>
      <c r="B18" s="65" t="s">
        <v>1918</v>
      </c>
      <c r="C18" s="66" t="s">
        <v>1919</v>
      </c>
      <c r="D18"/>
      <c r="E18" s="67" t="s">
        <v>352</v>
      </c>
      <c r="F18" s="67" t="s">
        <v>353</v>
      </c>
      <c r="G18" s="67" t="s">
        <v>668</v>
      </c>
      <c r="H18" s="67" t="s">
        <v>354</v>
      </c>
      <c r="I18" s="67" t="s">
        <v>658</v>
      </c>
      <c r="J18" s="67" t="s">
        <v>355</v>
      </c>
      <c r="K18" s="68">
        <v>1</v>
      </c>
      <c r="L18" s="69">
        <v>0.2</v>
      </c>
      <c r="M18" s="68">
        <v>6</v>
      </c>
      <c r="N18" s="69">
        <v>6</v>
      </c>
      <c r="O18" s="68">
        <v>15</v>
      </c>
      <c r="P18" s="69">
        <v>15</v>
      </c>
      <c r="Q18" s="70">
        <v>90</v>
      </c>
      <c r="R18" s="71">
        <v>18.000000000000004</v>
      </c>
    </row>
    <row r="19" spans="1:20" ht="210" customHeight="1" x14ac:dyDescent="0.25">
      <c r="A19" s="64">
        <v>53</v>
      </c>
      <c r="B19" s="65" t="s">
        <v>1918</v>
      </c>
      <c r="C19" s="66" t="s">
        <v>1919</v>
      </c>
      <c r="D19"/>
      <c r="E19" s="67" t="s">
        <v>352</v>
      </c>
      <c r="F19" s="67" t="s">
        <v>358</v>
      </c>
      <c r="G19" s="67" t="s">
        <v>669</v>
      </c>
      <c r="H19" s="67" t="s">
        <v>359</v>
      </c>
      <c r="I19" s="67" t="s">
        <v>599</v>
      </c>
      <c r="J19" s="67" t="s">
        <v>360</v>
      </c>
      <c r="K19" s="68">
        <v>0.5</v>
      </c>
      <c r="L19" s="69">
        <v>0.2</v>
      </c>
      <c r="M19" s="68">
        <v>6</v>
      </c>
      <c r="N19" s="69">
        <v>6</v>
      </c>
      <c r="O19" s="68">
        <v>15</v>
      </c>
      <c r="P19" s="69">
        <v>15</v>
      </c>
      <c r="Q19" s="70">
        <v>45</v>
      </c>
      <c r="R19" s="71">
        <v>18.000000000000004</v>
      </c>
    </row>
    <row r="20" spans="1:20" ht="210" customHeight="1" x14ac:dyDescent="0.25">
      <c r="A20" s="64">
        <v>54</v>
      </c>
      <c r="B20" s="65" t="s">
        <v>1918</v>
      </c>
      <c r="C20" s="66" t="s">
        <v>1919</v>
      </c>
      <c r="D20"/>
      <c r="E20" s="67" t="s">
        <v>352</v>
      </c>
      <c r="F20" s="67" t="s">
        <v>569</v>
      </c>
      <c r="G20" s="67" t="s">
        <v>670</v>
      </c>
      <c r="H20" s="67" t="s">
        <v>570</v>
      </c>
      <c r="I20" s="67" t="s">
        <v>658</v>
      </c>
      <c r="J20" s="67" t="s">
        <v>355</v>
      </c>
      <c r="K20" s="68">
        <v>1</v>
      </c>
      <c r="L20" s="69">
        <v>0.2</v>
      </c>
      <c r="M20" s="68">
        <v>6</v>
      </c>
      <c r="N20" s="69">
        <v>6</v>
      </c>
      <c r="O20" s="68">
        <v>15</v>
      </c>
      <c r="P20" s="69">
        <v>15</v>
      </c>
      <c r="Q20" s="70">
        <v>90</v>
      </c>
      <c r="R20" s="71">
        <v>18.000000000000004</v>
      </c>
    </row>
    <row r="21" spans="1:20" ht="210" customHeight="1" x14ac:dyDescent="0.25">
      <c r="A21" s="64">
        <v>55</v>
      </c>
      <c r="B21" s="65" t="s">
        <v>1918</v>
      </c>
      <c r="C21" s="66" t="s">
        <v>1919</v>
      </c>
      <c r="D21"/>
      <c r="E21" s="67" t="s">
        <v>363</v>
      </c>
      <c r="F21" s="67" t="s">
        <v>364</v>
      </c>
      <c r="G21" s="67" t="s">
        <v>671</v>
      </c>
      <c r="H21" s="67" t="s">
        <v>365</v>
      </c>
      <c r="I21" s="67" t="s">
        <v>599</v>
      </c>
      <c r="J21" s="67" t="s">
        <v>366</v>
      </c>
      <c r="K21" s="68">
        <v>0.5</v>
      </c>
      <c r="L21" s="69">
        <v>0.2</v>
      </c>
      <c r="M21" s="68">
        <v>6</v>
      </c>
      <c r="N21" s="69">
        <v>6</v>
      </c>
      <c r="O21" s="68">
        <v>15</v>
      </c>
      <c r="P21" s="69">
        <v>15</v>
      </c>
      <c r="Q21" s="70">
        <v>45</v>
      </c>
      <c r="R21" s="71">
        <v>18.000000000000004</v>
      </c>
    </row>
    <row r="22" spans="1:20" ht="210" customHeight="1" x14ac:dyDescent="0.25">
      <c r="A22" s="64">
        <v>56</v>
      </c>
      <c r="B22" s="65" t="s">
        <v>1918</v>
      </c>
      <c r="C22" s="66" t="s">
        <v>1919</v>
      </c>
      <c r="D22"/>
      <c r="E22" s="67" t="s">
        <v>367</v>
      </c>
      <c r="F22" s="67" t="s">
        <v>368</v>
      </c>
      <c r="G22" s="67" t="s">
        <v>672</v>
      </c>
      <c r="H22" s="67" t="s">
        <v>369</v>
      </c>
      <c r="I22" s="67" t="s">
        <v>658</v>
      </c>
      <c r="J22" s="67" t="s">
        <v>370</v>
      </c>
      <c r="K22" s="68">
        <v>1</v>
      </c>
      <c r="L22" s="69">
        <v>0.2</v>
      </c>
      <c r="M22" s="68">
        <v>6</v>
      </c>
      <c r="N22" s="69">
        <v>6</v>
      </c>
      <c r="O22" s="68">
        <v>15</v>
      </c>
      <c r="P22" s="69">
        <v>15</v>
      </c>
      <c r="Q22" s="70">
        <v>90</v>
      </c>
      <c r="R22" s="71">
        <v>18.000000000000004</v>
      </c>
    </row>
    <row r="23" spans="1:20" ht="210" customHeight="1" x14ac:dyDescent="0.25">
      <c r="A23" s="64">
        <v>57</v>
      </c>
      <c r="B23" s="65" t="s">
        <v>1918</v>
      </c>
      <c r="C23" s="66" t="s">
        <v>1919</v>
      </c>
      <c r="D23"/>
      <c r="E23" s="67" t="s">
        <v>352</v>
      </c>
      <c r="F23" s="67" t="s">
        <v>575</v>
      </c>
      <c r="G23" s="67" t="s">
        <v>673</v>
      </c>
      <c r="H23" s="67" t="s">
        <v>576</v>
      </c>
      <c r="I23" s="67" t="s">
        <v>658</v>
      </c>
      <c r="J23" s="67" t="s">
        <v>355</v>
      </c>
      <c r="K23" s="68">
        <v>1</v>
      </c>
      <c r="L23" s="69">
        <v>0.2</v>
      </c>
      <c r="M23" s="68">
        <v>6</v>
      </c>
      <c r="N23" s="69">
        <v>6</v>
      </c>
      <c r="O23" s="68">
        <v>15</v>
      </c>
      <c r="P23" s="69">
        <v>15</v>
      </c>
      <c r="Q23" s="70">
        <v>90</v>
      </c>
      <c r="R23" s="71">
        <v>18.000000000000004</v>
      </c>
    </row>
    <row r="24" spans="1:20" ht="210" customHeight="1" x14ac:dyDescent="0.25">
      <c r="A24" s="64">
        <v>58</v>
      </c>
      <c r="B24" s="65" t="s">
        <v>1918</v>
      </c>
      <c r="C24" s="66" t="s">
        <v>1919</v>
      </c>
      <c r="D24"/>
      <c r="E24" s="67" t="s">
        <v>352</v>
      </c>
      <c r="F24" s="67" t="s">
        <v>371</v>
      </c>
      <c r="G24" s="67" t="s">
        <v>674</v>
      </c>
      <c r="H24" s="67" t="s">
        <v>372</v>
      </c>
      <c r="I24" s="67" t="s">
        <v>599</v>
      </c>
      <c r="J24" s="67" t="s">
        <v>366</v>
      </c>
      <c r="K24" s="68">
        <v>0.5</v>
      </c>
      <c r="L24" s="69">
        <v>0.2</v>
      </c>
      <c r="M24" s="68">
        <v>6</v>
      </c>
      <c r="N24" s="69">
        <v>6</v>
      </c>
      <c r="O24" s="68">
        <v>15</v>
      </c>
      <c r="P24" s="69">
        <v>15</v>
      </c>
      <c r="Q24" s="70">
        <v>45</v>
      </c>
      <c r="R24" s="71">
        <v>18.000000000000004</v>
      </c>
    </row>
    <row r="25" spans="1:20" ht="210" customHeight="1" x14ac:dyDescent="0.25">
      <c r="A25" s="64">
        <v>59</v>
      </c>
      <c r="B25" s="65" t="s">
        <v>1918</v>
      </c>
      <c r="C25" s="66" t="s">
        <v>1919</v>
      </c>
      <c r="D25"/>
      <c r="E25" s="67" t="s">
        <v>582</v>
      </c>
      <c r="F25" s="67" t="s">
        <v>583</v>
      </c>
      <c r="G25" s="67" t="s">
        <v>675</v>
      </c>
      <c r="H25" s="67" t="s">
        <v>584</v>
      </c>
      <c r="I25" s="67" t="s">
        <v>595</v>
      </c>
      <c r="J25" s="67" t="s">
        <v>184</v>
      </c>
      <c r="K25" s="68">
        <v>0.2</v>
      </c>
      <c r="L25" s="69">
        <v>0.2</v>
      </c>
      <c r="M25" s="68">
        <v>6</v>
      </c>
      <c r="N25" s="69">
        <v>6</v>
      </c>
      <c r="O25" s="68">
        <v>7</v>
      </c>
      <c r="P25" s="69">
        <v>7</v>
      </c>
      <c r="Q25" s="70">
        <v>8.4000000000000021</v>
      </c>
      <c r="R25" s="71">
        <v>8.4000000000000021</v>
      </c>
    </row>
    <row r="26" spans="1:20" ht="210" customHeight="1" x14ac:dyDescent="0.25">
      <c r="A26" s="64">
        <v>60</v>
      </c>
      <c r="B26" s="65" t="s">
        <v>1918</v>
      </c>
      <c r="C26" s="66" t="s">
        <v>1919</v>
      </c>
      <c r="D26"/>
      <c r="E26" s="67" t="s">
        <v>585</v>
      </c>
      <c r="F26" s="67" t="s">
        <v>586</v>
      </c>
      <c r="G26" s="67" t="s">
        <v>676</v>
      </c>
      <c r="H26" s="67" t="s">
        <v>587</v>
      </c>
      <c r="I26" s="67" t="s">
        <v>595</v>
      </c>
      <c r="J26" s="67" t="s">
        <v>184</v>
      </c>
      <c r="K26" s="68">
        <v>0.1</v>
      </c>
      <c r="L26" s="69">
        <v>0.1</v>
      </c>
      <c r="M26" s="68">
        <v>6</v>
      </c>
      <c r="N26" s="69">
        <v>6</v>
      </c>
      <c r="O26" s="68">
        <v>15</v>
      </c>
      <c r="P26" s="69">
        <v>15</v>
      </c>
      <c r="Q26" s="70">
        <v>9.0000000000000018</v>
      </c>
      <c r="R26" s="71">
        <v>9.0000000000000018</v>
      </c>
    </row>
    <row r="27" spans="1:20" s="24" customFormat="1" x14ac:dyDescent="0.25">
      <c r="A27" s="16"/>
      <c r="B27" s="17"/>
      <c r="C27" s="18"/>
      <c r="D27" s="18"/>
      <c r="E27" s="19"/>
      <c r="F27" s="19"/>
      <c r="G27" s="19" t="str">
        <f>IF(F27="","",VLOOKUP(F27,[7]списки!$U$2:$V$147,2,))</f>
        <v/>
      </c>
      <c r="H27" s="19"/>
      <c r="I27" s="19" t="str">
        <f>IF(F27="","",VLOOKUP(Q27,[7]списки!$O$2:$P$8,2))</f>
        <v/>
      </c>
      <c r="J27" s="19"/>
      <c r="K27" s="20"/>
      <c r="L27" s="21"/>
      <c r="M27" s="20"/>
      <c r="N27" s="21"/>
      <c r="O27" s="20"/>
      <c r="P27" s="21"/>
      <c r="Q27" s="22"/>
      <c r="R27" s="23"/>
      <c r="T27" s="25"/>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7:R1048576">
    <cfRule type="expression" dxfId="415" priority="9">
      <formula>IF(ROW(Q1)&gt;6,Q1&gt;400)</formula>
    </cfRule>
    <cfRule type="expression" dxfId="414" priority="10">
      <formula>IF(ROW(Q1)&gt;6,Q1&gt;200)</formula>
    </cfRule>
    <cfRule type="expression" dxfId="413" priority="11">
      <formula>IF(ROW(Q1)&gt;6,Q1&gt;70)</formula>
    </cfRule>
    <cfRule type="expression" dxfId="412" priority="12">
      <formula>IF(ROW(Q1)&gt;6,Q1&gt;20)</formula>
    </cfRule>
  </conditionalFormatting>
  <conditionalFormatting sqref="Q7:R26">
    <cfRule type="expression" dxfId="411" priority="1">
      <formula>IF(ROW(Q7)&gt;6,Q7&gt;400)</formula>
    </cfRule>
    <cfRule type="expression" dxfId="410" priority="2">
      <formula>IF(ROW(Q7)&gt;6,Q7&gt;200)</formula>
    </cfRule>
    <cfRule type="expression" dxfId="409" priority="3">
      <formula>IF(ROW(Q7)&gt;6,Q7&gt;70)</formula>
    </cfRule>
    <cfRule type="expression" dxfId="408" priority="4">
      <formula>IF(ROW(Q7)&gt;6,Q7&gt;20)</formula>
    </cfRule>
  </conditionalFormatting>
  <dataValidations count="4">
    <dataValidation type="list" allowBlank="1" showInputMessage="1" showErrorMessage="1" sqref="K7:L1048576">
      <formula1>Вр</formula1>
    </dataValidation>
    <dataValidation type="list" allowBlank="1" showInputMessage="1" showErrorMessage="1" sqref="M7:N1048576">
      <formula1>Пд</formula1>
    </dataValidation>
    <dataValidation type="list" allowBlank="1" showInputMessage="1" showErrorMessage="1" sqref="O7:P1048576">
      <formula1>Пс</formula1>
    </dataValidation>
    <dataValidation type="list" allowBlank="1" showInputMessage="1" showErrorMessage="1" sqref="F7:F1048576">
      <formula1>Код</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7"/>
  <sheetViews>
    <sheetView view="pageBreakPreview" zoomScale="60" zoomScaleNormal="80" workbookViewId="0">
      <selection activeCell="B7" sqref="B7"/>
    </sheetView>
  </sheetViews>
  <sheetFormatPr defaultColWidth="9.140625" defaultRowHeight="21" x14ac:dyDescent="0.25"/>
  <cols>
    <col min="1" max="1" width="7.42578125" style="16" customWidth="1"/>
    <col min="2" max="2" width="166.5703125" style="18" customWidth="1"/>
    <col min="3" max="3" width="77.5703125" style="18" hidden="1" customWidth="1"/>
    <col min="4" max="4" width="12.7109375" style="18" hidden="1" customWidth="1"/>
    <col min="5" max="5" width="20.85546875" style="19" customWidth="1"/>
    <col min="6" max="6" width="11.5703125" style="19" customWidth="1"/>
    <col min="7" max="7" width="39.85546875" style="19" customWidth="1"/>
    <col min="8" max="8" width="33.28515625" style="19" customWidth="1"/>
    <col min="9" max="9" width="32.140625" style="19" customWidth="1"/>
    <col min="10" max="10" width="31"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341.25" customHeight="1" x14ac:dyDescent="0.25">
      <c r="A7" s="16">
        <v>1</v>
      </c>
      <c r="B7" s="17" t="s">
        <v>891</v>
      </c>
      <c r="C7" s="18" t="s">
        <v>891</v>
      </c>
      <c r="E7" s="19" t="s">
        <v>19</v>
      </c>
      <c r="F7" s="19" t="s">
        <v>20</v>
      </c>
      <c r="G7" s="19" t="str">
        <f>IF(F7="","",VLOOKUP(F7,[20]списки!$U$2:$V$147,2,))</f>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
      <c r="H7" s="19" t="s">
        <v>21</v>
      </c>
      <c r="I7" s="19" t="str">
        <f>IF(F7="","",VLOOKUP(Q7,[20]списки!$O$2:$P$8,2))</f>
        <v>Небольшой риск, меры не требуются</v>
      </c>
      <c r="J7" s="19" t="s">
        <v>397</v>
      </c>
      <c r="K7" s="20">
        <v>1</v>
      </c>
      <c r="L7" s="21">
        <v>1</v>
      </c>
      <c r="M7" s="20">
        <v>6</v>
      </c>
      <c r="N7" s="21">
        <v>6</v>
      </c>
      <c r="O7" s="20">
        <v>3</v>
      </c>
      <c r="P7" s="21">
        <v>3</v>
      </c>
      <c r="Q7" s="22">
        <v>18</v>
      </c>
      <c r="R7" s="23">
        <v>18</v>
      </c>
    </row>
    <row r="8" spans="1:20" ht="210" customHeight="1" x14ac:dyDescent="0.25">
      <c r="A8" s="16">
        <v>2</v>
      </c>
      <c r="B8" s="17" t="s">
        <v>892</v>
      </c>
      <c r="C8" s="18" t="s">
        <v>892</v>
      </c>
      <c r="E8" s="19" t="s">
        <v>19</v>
      </c>
      <c r="F8" s="19" t="s">
        <v>20</v>
      </c>
      <c r="G8" s="19" t="str">
        <f>IF(F8="","",VLOOKUP(F8,[20]списки!$U$2:$V$147,2,))</f>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
      <c r="H8" s="19" t="s">
        <v>21</v>
      </c>
      <c r="I8" s="19" t="str">
        <f>IF(F8="","",VLOOKUP(Q8,[20]списки!$O$2:$P$8,2))</f>
        <v>Небольшой риск, меры не требуются</v>
      </c>
      <c r="J8" s="19" t="s">
        <v>397</v>
      </c>
      <c r="K8" s="20">
        <v>1</v>
      </c>
      <c r="L8" s="21">
        <v>1</v>
      </c>
      <c r="M8" s="20">
        <v>6</v>
      </c>
      <c r="N8" s="21">
        <v>6</v>
      </c>
      <c r="O8" s="20">
        <v>3</v>
      </c>
      <c r="P8" s="21">
        <v>3</v>
      </c>
      <c r="Q8" s="22">
        <v>18</v>
      </c>
      <c r="R8" s="23">
        <v>18</v>
      </c>
    </row>
    <row r="9" spans="1:20" ht="231" x14ac:dyDescent="0.25">
      <c r="A9" s="16">
        <v>3</v>
      </c>
      <c r="B9" s="17" t="s">
        <v>892</v>
      </c>
      <c r="C9" s="18" t="s">
        <v>892</v>
      </c>
      <c r="E9" s="19" t="s">
        <v>25</v>
      </c>
      <c r="F9" s="19" t="s">
        <v>26</v>
      </c>
      <c r="G9" s="19" t="str">
        <f>IF(F9="","",VLOOKUP(F9,[20]списки!$U$2:$V$147,2,))</f>
        <v>Опасность падения с высоты, в том числе из-за отсутствия ограждения, из-за обрыва троса, в котлован, в шахту при подъеме или спуске при нештатной ситуации;</v>
      </c>
      <c r="H9" s="19" t="s">
        <v>27</v>
      </c>
      <c r="I9" s="19" t="str">
        <f>IF(F9="","",VLOOKUP(Q9,[20]списки!$O$2:$P$8,2))</f>
        <v xml:space="preserve">Возможный риск, необходимо уделить внимание </v>
      </c>
      <c r="J9" s="19" t="s">
        <v>28</v>
      </c>
      <c r="K9" s="20">
        <v>0.5</v>
      </c>
      <c r="L9" s="21">
        <v>0.2</v>
      </c>
      <c r="M9" s="20">
        <v>6</v>
      </c>
      <c r="N9" s="21">
        <v>6</v>
      </c>
      <c r="O9" s="20">
        <v>15</v>
      </c>
      <c r="P9" s="21">
        <v>15</v>
      </c>
      <c r="Q9" s="22">
        <v>45</v>
      </c>
      <c r="R9" s="23">
        <v>18.000000000000004</v>
      </c>
    </row>
    <row r="10" spans="1:20" ht="231" x14ac:dyDescent="0.25">
      <c r="A10" s="16">
        <v>4</v>
      </c>
      <c r="B10" s="17" t="s">
        <v>892</v>
      </c>
      <c r="C10" s="18" t="s">
        <v>892</v>
      </c>
      <c r="E10" s="19" t="s">
        <v>37</v>
      </c>
      <c r="F10" s="19" t="s">
        <v>38</v>
      </c>
      <c r="G10" s="19" t="str">
        <f>IF(F10="","",VLOOKUP(F10,[20]списки!$U$2:$V$147,2,))</f>
        <v>Опасность падения из-за внезапного появления на пути следования большого перепада высот;</v>
      </c>
      <c r="H10" s="19" t="s">
        <v>39</v>
      </c>
      <c r="I10" s="19" t="str">
        <f>IF(F10="","",VLOOKUP(Q10,[20]списки!$O$2:$P$8,2))</f>
        <v xml:space="preserve">Возможный риск, необходимо уделить внимание </v>
      </c>
      <c r="J10" s="19" t="s">
        <v>28</v>
      </c>
      <c r="K10" s="20">
        <v>0.5</v>
      </c>
      <c r="L10" s="21">
        <v>0.2</v>
      </c>
      <c r="M10" s="20">
        <v>6</v>
      </c>
      <c r="N10" s="21">
        <v>6</v>
      </c>
      <c r="O10" s="20">
        <v>15</v>
      </c>
      <c r="P10" s="21">
        <v>15</v>
      </c>
      <c r="Q10" s="22">
        <v>45</v>
      </c>
      <c r="R10" s="23">
        <v>18.000000000000004</v>
      </c>
    </row>
    <row r="11" spans="1:20" ht="210" customHeight="1" x14ac:dyDescent="0.25">
      <c r="A11" s="16">
        <v>5</v>
      </c>
      <c r="B11" s="17" t="s">
        <v>892</v>
      </c>
      <c r="C11" s="18" t="s">
        <v>892</v>
      </c>
      <c r="E11" s="19" t="s">
        <v>42</v>
      </c>
      <c r="F11" s="19" t="s">
        <v>43</v>
      </c>
      <c r="G11" s="19" t="str">
        <f>IF(F11="","",VLOOKUP(F11,[20]списки!$U$2:$V$147,2,))</f>
        <v>Опасность удара;</v>
      </c>
      <c r="H11" s="19" t="s">
        <v>44</v>
      </c>
      <c r="I11" s="19" t="str">
        <f>IF(F11="","",VLOOKUP(Q11,[20]списки!$O$2:$P$8,2))</f>
        <v xml:space="preserve">Возможный риск, необходимо уделить внимание </v>
      </c>
      <c r="J11" s="19" t="s">
        <v>45</v>
      </c>
      <c r="K11" s="20">
        <v>1</v>
      </c>
      <c r="L11" s="21">
        <v>0.5</v>
      </c>
      <c r="M11" s="20">
        <v>6</v>
      </c>
      <c r="N11" s="21">
        <v>6</v>
      </c>
      <c r="O11" s="20">
        <v>7</v>
      </c>
      <c r="P11" s="21">
        <v>7</v>
      </c>
      <c r="Q11" s="22">
        <v>42</v>
      </c>
      <c r="R11" s="23">
        <v>21</v>
      </c>
    </row>
    <row r="12" spans="1:20" ht="315" x14ac:dyDescent="0.25">
      <c r="A12" s="16">
        <v>6</v>
      </c>
      <c r="B12" s="17" t="s">
        <v>892</v>
      </c>
      <c r="C12" s="18" t="s">
        <v>892</v>
      </c>
      <c r="E12" s="19" t="s">
        <v>48</v>
      </c>
      <c r="F12" s="19" t="s">
        <v>49</v>
      </c>
      <c r="G12" s="19" t="str">
        <f>IF(F12="","",VLOOKUP(F12,[20]списки!$U$2:$V$147,2,))</f>
        <v>Опасность быть уколотым или проткнутым в результате воздействия движущихся колющих частей механизмов, машин;</v>
      </c>
      <c r="H12" s="19" t="s">
        <v>50</v>
      </c>
      <c r="I12" s="19" t="str">
        <f>IF(F12="","",VLOOKUP(Q12,[20]списки!$O$2:$P$8,2))</f>
        <v xml:space="preserve">Возможный риск, необходимо уделить внимание </v>
      </c>
      <c r="J12" s="19" t="s">
        <v>51</v>
      </c>
      <c r="K12" s="20">
        <v>1</v>
      </c>
      <c r="L12" s="21">
        <v>0.5</v>
      </c>
      <c r="M12" s="20">
        <v>6</v>
      </c>
      <c r="N12" s="21">
        <v>6</v>
      </c>
      <c r="O12" s="20">
        <v>7</v>
      </c>
      <c r="P12" s="21">
        <v>7</v>
      </c>
      <c r="Q12" s="22">
        <v>42</v>
      </c>
      <c r="R12" s="23">
        <v>21</v>
      </c>
    </row>
    <row r="13" spans="1:20" ht="210" customHeight="1" x14ac:dyDescent="0.25">
      <c r="A13" s="16">
        <v>7</v>
      </c>
      <c r="B13" s="17" t="s">
        <v>893</v>
      </c>
      <c r="C13" s="18" t="s">
        <v>893</v>
      </c>
      <c r="E13" s="19" t="s">
        <v>19</v>
      </c>
      <c r="F13" s="19" t="s">
        <v>20</v>
      </c>
      <c r="G13" s="19" t="str">
        <f>IF(F13="","",VLOOKUP(F13,[20]списки!$U$2:$V$147,2,))</f>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
      <c r="H13" s="19" t="s">
        <v>21</v>
      </c>
      <c r="I13" s="19" t="str">
        <f>IF(F13="","",VLOOKUP(Q13,[20]списки!$O$2:$P$8,2))</f>
        <v>Небольшой риск, меры не требуются</v>
      </c>
      <c r="J13" s="19" t="s">
        <v>397</v>
      </c>
      <c r="K13" s="20">
        <v>1</v>
      </c>
      <c r="L13" s="21">
        <v>1</v>
      </c>
      <c r="M13" s="20">
        <v>6</v>
      </c>
      <c r="N13" s="21">
        <v>6</v>
      </c>
      <c r="O13" s="20">
        <v>3</v>
      </c>
      <c r="P13" s="21">
        <v>3</v>
      </c>
      <c r="Q13" s="22">
        <v>18</v>
      </c>
      <c r="R13" s="23">
        <v>18</v>
      </c>
    </row>
    <row r="14" spans="1:20" ht="210" customHeight="1" x14ac:dyDescent="0.25">
      <c r="A14" s="16">
        <v>8</v>
      </c>
      <c r="B14" s="17" t="s">
        <v>894</v>
      </c>
      <c r="C14" s="18" t="s">
        <v>894</v>
      </c>
      <c r="E14" s="19" t="s">
        <v>97</v>
      </c>
      <c r="F14" s="19" t="s">
        <v>98</v>
      </c>
      <c r="G14" s="19" t="str">
        <f>IF(F14="","",VLOOKUP(F14,[20]списки!$U$2:$V$147,2,))</f>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
      <c r="H14" s="19" t="s">
        <v>99</v>
      </c>
      <c r="I14" s="19" t="str">
        <f>IF(F14="","",VLOOKUP(Q14,[20]списки!$O$2:$P$8,2))</f>
        <v xml:space="preserve">Возможный риск, необходимо уделить внимание </v>
      </c>
      <c r="J14" s="19" t="s">
        <v>100</v>
      </c>
      <c r="K14" s="20">
        <v>0.5</v>
      </c>
      <c r="L14" s="21">
        <v>0.2</v>
      </c>
      <c r="M14" s="20">
        <v>6</v>
      </c>
      <c r="N14" s="21">
        <v>6</v>
      </c>
      <c r="O14" s="20">
        <v>15</v>
      </c>
      <c r="P14" s="21">
        <v>15</v>
      </c>
      <c r="Q14" s="22">
        <v>45</v>
      </c>
      <c r="R14" s="23">
        <v>18.000000000000004</v>
      </c>
    </row>
    <row r="15" spans="1:20" ht="210" customHeight="1" x14ac:dyDescent="0.25">
      <c r="A15" s="16">
        <v>9</v>
      </c>
      <c r="B15" s="17" t="s">
        <v>895</v>
      </c>
      <c r="C15" s="18" t="s">
        <v>895</v>
      </c>
      <c r="E15" s="19" t="s">
        <v>42</v>
      </c>
      <c r="F15" s="19" t="s">
        <v>43</v>
      </c>
      <c r="G15" s="19" t="str">
        <f>IF(F15="","",VLOOKUP(F15,[20]списки!$U$2:$V$147,2,))</f>
        <v>Опасность удара;</v>
      </c>
      <c r="H15" s="19" t="s">
        <v>44</v>
      </c>
      <c r="I15" s="19" t="str">
        <f>IF(F15="","",VLOOKUP(Q15,[20]списки!$O$2:$P$8,2))</f>
        <v xml:space="preserve">Возможный риск, необходимо уделить внимание </v>
      </c>
      <c r="J15" s="19" t="s">
        <v>45</v>
      </c>
      <c r="K15" s="20">
        <v>1</v>
      </c>
      <c r="L15" s="21">
        <v>0.5</v>
      </c>
      <c r="M15" s="20">
        <v>6</v>
      </c>
      <c r="N15" s="21">
        <v>6</v>
      </c>
      <c r="O15" s="20">
        <v>7</v>
      </c>
      <c r="P15" s="21">
        <v>7</v>
      </c>
      <c r="Q15" s="22">
        <v>42</v>
      </c>
      <c r="R15" s="23">
        <v>21</v>
      </c>
    </row>
    <row r="16" spans="1:20" ht="210" customHeight="1" x14ac:dyDescent="0.25">
      <c r="A16" s="16">
        <v>10</v>
      </c>
      <c r="B16" s="17" t="s">
        <v>896</v>
      </c>
      <c r="C16" s="18" t="s">
        <v>896</v>
      </c>
      <c r="E16" s="19" t="s">
        <v>65</v>
      </c>
      <c r="F16" s="19" t="s">
        <v>66</v>
      </c>
      <c r="G16" s="19" t="str">
        <f>IF(F16="","",VLOOKUP(F16,[20]списки!$U$2:$V$147,2,))</f>
        <v>Опасность затягивания в подвижные части машин и механизмов;</v>
      </c>
      <c r="H16" s="19" t="s">
        <v>67</v>
      </c>
      <c r="I16" s="19" t="str">
        <f>IF(F16="","",VLOOKUP(Q16,[20]списки!$O$2:$P$8,2))</f>
        <v xml:space="preserve">Возможный риск, необходимо уделить внимание </v>
      </c>
      <c r="J16" s="19" t="s">
        <v>51</v>
      </c>
      <c r="K16" s="20">
        <v>0.5</v>
      </c>
      <c r="L16" s="21">
        <v>0.2</v>
      </c>
      <c r="M16" s="20">
        <v>6</v>
      </c>
      <c r="N16" s="21">
        <v>6</v>
      </c>
      <c r="O16" s="20">
        <v>15</v>
      </c>
      <c r="P16" s="21">
        <v>15</v>
      </c>
      <c r="Q16" s="22">
        <v>45</v>
      </c>
      <c r="R16" s="23">
        <v>18.000000000000004</v>
      </c>
    </row>
    <row r="17" spans="1:18" ht="210" customHeight="1" x14ac:dyDescent="0.25">
      <c r="A17" s="16">
        <v>11</v>
      </c>
      <c r="B17" s="17" t="s">
        <v>897</v>
      </c>
      <c r="C17" s="18" t="s">
        <v>897</v>
      </c>
      <c r="E17" s="19" t="s">
        <v>25</v>
      </c>
      <c r="F17" s="19" t="s">
        <v>26</v>
      </c>
      <c r="G17" s="19" t="str">
        <f>IF(F17="","",VLOOKUP(F17,[20]списки!$U$2:$V$147,2,))</f>
        <v>Опасность падения с высоты, в том числе из-за отсутствия ограждения, из-за обрыва троса, в котлован, в шахту при подъеме или спуске при нештатной ситуации;</v>
      </c>
      <c r="H17" s="19" t="s">
        <v>27</v>
      </c>
      <c r="I17" s="19" t="str">
        <f>IF(F17="","",VLOOKUP(Q17,[20]списки!$O$2:$P$8,2))</f>
        <v xml:space="preserve">Возможный риск, необходимо уделить внимание </v>
      </c>
      <c r="J17" s="19" t="s">
        <v>28</v>
      </c>
      <c r="K17" s="20">
        <v>0.5</v>
      </c>
      <c r="L17" s="21">
        <v>0.2</v>
      </c>
      <c r="M17" s="20">
        <v>6</v>
      </c>
      <c r="N17" s="21">
        <v>6</v>
      </c>
      <c r="O17" s="20">
        <v>15</v>
      </c>
      <c r="P17" s="21">
        <v>15</v>
      </c>
      <c r="Q17" s="22">
        <v>45</v>
      </c>
      <c r="R17" s="23">
        <v>18.000000000000004</v>
      </c>
    </row>
    <row r="18" spans="1:18" ht="210" customHeight="1" x14ac:dyDescent="0.25">
      <c r="A18" s="16">
        <v>12</v>
      </c>
      <c r="B18" s="17" t="s">
        <v>898</v>
      </c>
      <c r="C18" s="18" t="s">
        <v>898</v>
      </c>
      <c r="E18" s="19" t="s">
        <v>37</v>
      </c>
      <c r="F18" s="19" t="s">
        <v>38</v>
      </c>
      <c r="G18" s="19" t="str">
        <f>IF(F18="","",VLOOKUP(F18,[20]списки!$U$2:$V$147,2,))</f>
        <v>Опасность падения из-за внезапного появления на пути следования большого перепада высот;</v>
      </c>
      <c r="H18" s="19" t="s">
        <v>39</v>
      </c>
      <c r="I18" s="19" t="str">
        <f>IF(F18="","",VLOOKUP(Q18,[20]списки!$O$2:$P$8,2))</f>
        <v xml:space="preserve">Возможный риск, необходимо уделить внимание </v>
      </c>
      <c r="J18" s="19" t="s">
        <v>28</v>
      </c>
      <c r="K18" s="20">
        <v>0.5</v>
      </c>
      <c r="L18" s="21">
        <v>0.2</v>
      </c>
      <c r="M18" s="20">
        <v>6</v>
      </c>
      <c r="N18" s="21">
        <v>6</v>
      </c>
      <c r="O18" s="20">
        <v>15</v>
      </c>
      <c r="P18" s="21">
        <v>15</v>
      </c>
      <c r="Q18" s="22">
        <v>45</v>
      </c>
      <c r="R18" s="23">
        <v>18.000000000000004</v>
      </c>
    </row>
    <row r="19" spans="1:18" ht="210" customHeight="1" x14ac:dyDescent="0.25">
      <c r="A19" s="16">
        <v>13</v>
      </c>
      <c r="B19" s="17" t="s">
        <v>899</v>
      </c>
      <c r="C19" s="18" t="s">
        <v>899</v>
      </c>
      <c r="E19" s="19" t="s">
        <v>19</v>
      </c>
      <c r="F19" s="19" t="s">
        <v>20</v>
      </c>
      <c r="G19" s="19" t="str">
        <f>IF(F19="","",VLOOKUP(F19,[20]списки!$U$2:$V$147,2,))</f>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
      <c r="H19" s="19" t="s">
        <v>21</v>
      </c>
      <c r="I19" s="19" t="str">
        <f>IF(F19="","",VLOOKUP(Q19,[20]списки!$O$2:$P$8,2))</f>
        <v>Небольшой риск, меры не требуются</v>
      </c>
      <c r="J19" s="19" t="s">
        <v>397</v>
      </c>
      <c r="K19" s="20">
        <v>1</v>
      </c>
      <c r="L19" s="21">
        <v>1</v>
      </c>
      <c r="M19" s="20">
        <v>6</v>
      </c>
      <c r="N19" s="21">
        <v>6</v>
      </c>
      <c r="O19" s="20">
        <v>3</v>
      </c>
      <c r="P19" s="21">
        <v>3</v>
      </c>
      <c r="Q19" s="22">
        <v>18</v>
      </c>
      <c r="R19" s="23">
        <v>18</v>
      </c>
    </row>
    <row r="20" spans="1:18" ht="210" customHeight="1" x14ac:dyDescent="0.25">
      <c r="A20" s="16">
        <v>14</v>
      </c>
      <c r="B20" s="17" t="s">
        <v>900</v>
      </c>
      <c r="C20" s="18" t="s">
        <v>900</v>
      </c>
      <c r="E20" s="19" t="s">
        <v>65</v>
      </c>
      <c r="F20" s="19" t="s">
        <v>70</v>
      </c>
      <c r="G20" s="19" t="str">
        <f>IF(F20="","",VLOOKUP(F20,[20]списки!$U$2:$V$147,2,))</f>
        <v>Опасность наматывания волос, частей одежды, средств индивидуальной защиты;</v>
      </c>
      <c r="H20" s="19" t="s">
        <v>71</v>
      </c>
      <c r="I20" s="19" t="str">
        <f>IF(F20="","",VLOOKUP(Q20,[20]списки!$O$2:$P$8,2))</f>
        <v xml:space="preserve">Возможный риск, необходимо уделить внимание </v>
      </c>
      <c r="J20" s="19" t="s">
        <v>72</v>
      </c>
      <c r="K20" s="20">
        <v>0.5</v>
      </c>
      <c r="L20" s="21">
        <v>0.2</v>
      </c>
      <c r="M20" s="20">
        <v>6</v>
      </c>
      <c r="N20" s="21">
        <v>6</v>
      </c>
      <c r="O20" s="20">
        <v>15</v>
      </c>
      <c r="P20" s="21">
        <v>15</v>
      </c>
      <c r="Q20" s="22">
        <v>45</v>
      </c>
      <c r="R20" s="23">
        <v>18.000000000000004</v>
      </c>
    </row>
    <row r="21" spans="1:18" ht="210" customHeight="1" x14ac:dyDescent="0.25">
      <c r="A21" s="16">
        <v>15</v>
      </c>
      <c r="B21" s="17" t="s">
        <v>901</v>
      </c>
      <c r="C21" s="18" t="s">
        <v>901</v>
      </c>
      <c r="E21" s="19" t="s">
        <v>48</v>
      </c>
      <c r="F21" s="19" t="s">
        <v>49</v>
      </c>
      <c r="G21" s="19" t="str">
        <f>IF(F21="","",VLOOKUP(F21,[20]списки!$U$2:$V$147,2,))</f>
        <v>Опасность быть уколотым или проткнутым в результате воздействия движущихся колющих частей механизмов, машин;</v>
      </c>
      <c r="H21" s="19" t="s">
        <v>50</v>
      </c>
      <c r="I21" s="19" t="str">
        <f>IF(F21="","",VLOOKUP(Q21,[20]списки!$O$2:$P$8,2))</f>
        <v xml:space="preserve">Возможный риск, необходимо уделить внимание </v>
      </c>
      <c r="J21" s="19" t="s">
        <v>51</v>
      </c>
      <c r="K21" s="20">
        <v>1</v>
      </c>
      <c r="L21" s="21">
        <v>0.5</v>
      </c>
      <c r="M21" s="20">
        <v>6</v>
      </c>
      <c r="N21" s="21">
        <v>6</v>
      </c>
      <c r="O21" s="20">
        <v>7</v>
      </c>
      <c r="P21" s="21">
        <v>7</v>
      </c>
      <c r="Q21" s="22">
        <v>42</v>
      </c>
      <c r="R21" s="23">
        <v>21</v>
      </c>
    </row>
    <row r="22" spans="1:18" ht="210" customHeight="1" x14ac:dyDescent="0.25">
      <c r="A22" s="16">
        <v>16</v>
      </c>
      <c r="B22" s="17" t="s">
        <v>902</v>
      </c>
      <c r="C22" s="18" t="s">
        <v>902</v>
      </c>
      <c r="E22" s="19" t="s">
        <v>60</v>
      </c>
      <c r="F22" s="19" t="s">
        <v>61</v>
      </c>
      <c r="G22" s="19" t="str">
        <f>IF(F22="","",VLOOKUP(F22,[20]списки!$U$2:$V$147,2,))</f>
        <v>Опасность затягивания или попадания в ловушку;</v>
      </c>
      <c r="H22" s="19" t="s">
        <v>62</v>
      </c>
      <c r="I22" s="19" t="str">
        <f>IF(F22="","",VLOOKUP(Q22,[20]списки!$O$2:$P$8,2))</f>
        <v xml:space="preserve">Возможный риск, необходимо уделить внимание </v>
      </c>
      <c r="J22" s="19" t="s">
        <v>51</v>
      </c>
      <c r="K22" s="20">
        <v>0.5</v>
      </c>
      <c r="L22" s="21">
        <v>0.2</v>
      </c>
      <c r="M22" s="20">
        <v>6</v>
      </c>
      <c r="N22" s="21">
        <v>6</v>
      </c>
      <c r="O22" s="20">
        <v>15</v>
      </c>
      <c r="P22" s="21">
        <v>15</v>
      </c>
      <c r="Q22" s="22">
        <v>45</v>
      </c>
      <c r="R22" s="23">
        <v>18.000000000000004</v>
      </c>
    </row>
    <row r="23" spans="1:18" ht="210" customHeight="1" x14ac:dyDescent="0.25">
      <c r="A23" s="16">
        <v>17</v>
      </c>
      <c r="B23" s="17" t="s">
        <v>903</v>
      </c>
      <c r="C23" s="18" t="s">
        <v>903</v>
      </c>
      <c r="E23" s="19" t="s">
        <v>81</v>
      </c>
      <c r="F23" s="19" t="s">
        <v>82</v>
      </c>
      <c r="G23" s="19" t="str">
        <f>IF(F23="","",VLOOKUP(F23,[20]списки!$U$2:$V$147,2,))</f>
        <v>Опасность воздействия газа под давлением при выбросе (прорыве);</v>
      </c>
      <c r="H23" s="19" t="s">
        <v>83</v>
      </c>
      <c r="I23" s="19" t="str">
        <f>IF(F23="","",VLOOKUP(Q23,[20]списки!$O$2:$P$8,2))</f>
        <v xml:space="preserve">Возможный риск, необходимо уделить внимание </v>
      </c>
      <c r="J23" s="19" t="s">
        <v>78</v>
      </c>
      <c r="K23" s="20">
        <v>0.2</v>
      </c>
      <c r="L23" s="21">
        <v>0.1</v>
      </c>
      <c r="M23" s="20">
        <v>6</v>
      </c>
      <c r="N23" s="21">
        <v>6</v>
      </c>
      <c r="O23" s="20">
        <v>40</v>
      </c>
      <c r="P23" s="21">
        <v>40</v>
      </c>
      <c r="Q23" s="22">
        <v>48.000000000000007</v>
      </c>
      <c r="R23" s="23">
        <v>24.000000000000004</v>
      </c>
    </row>
    <row r="24" spans="1:18" ht="210" customHeight="1" x14ac:dyDescent="0.25">
      <c r="A24" s="16">
        <v>18</v>
      </c>
      <c r="B24" s="17" t="s">
        <v>903</v>
      </c>
      <c r="C24" s="18" t="s">
        <v>903</v>
      </c>
      <c r="E24" s="19" t="s">
        <v>91</v>
      </c>
      <c r="F24" s="19" t="s">
        <v>92</v>
      </c>
      <c r="G24" s="19" t="str">
        <f>IF(F24="","",VLOOKUP(F24,[20]списки!$U$2:$V$147,2,))</f>
        <v>Опасность травмирования от трения или абразивного воздействия при соприкосновении;</v>
      </c>
      <c r="H24" s="19" t="s">
        <v>93</v>
      </c>
      <c r="I24" s="19" t="str">
        <f>IF(F24="","",VLOOKUP(Q24,[20]списки!$O$2:$P$8,2))</f>
        <v xml:space="preserve">Возможный риск, необходимо уделить внимание </v>
      </c>
      <c r="J24" s="19" t="s">
        <v>94</v>
      </c>
      <c r="K24" s="20">
        <v>3</v>
      </c>
      <c r="L24" s="21">
        <v>1</v>
      </c>
      <c r="M24" s="20">
        <v>6</v>
      </c>
      <c r="N24" s="21">
        <v>6</v>
      </c>
      <c r="O24" s="20">
        <v>3</v>
      </c>
      <c r="P24" s="21">
        <v>3</v>
      </c>
      <c r="Q24" s="22">
        <v>54</v>
      </c>
      <c r="R24" s="23">
        <v>18</v>
      </c>
    </row>
    <row r="25" spans="1:18" ht="210" customHeight="1" x14ac:dyDescent="0.25">
      <c r="A25" s="16">
        <v>19</v>
      </c>
      <c r="B25" s="17" t="s">
        <v>904</v>
      </c>
      <c r="C25" s="18" t="s">
        <v>904</v>
      </c>
      <c r="E25" s="19" t="s">
        <v>103</v>
      </c>
      <c r="F25" s="19" t="s">
        <v>104</v>
      </c>
      <c r="G25" s="19" t="str">
        <f>IF(F25="","",VLOOKUP(F25,[20]списки!$U$2:$V$147,2,))</f>
        <v xml:space="preserve"> Опасность падения груза;</v>
      </c>
      <c r="H25" s="19" t="s">
        <v>105</v>
      </c>
      <c r="I25" s="19" t="str">
        <f>IF(F25="","",VLOOKUP(Q25,[20]списки!$O$2:$P$8,2))</f>
        <v xml:space="preserve">Возможный риск, необходимо уделить внимание </v>
      </c>
      <c r="J25" s="19" t="s">
        <v>106</v>
      </c>
      <c r="K25" s="20">
        <v>0.5</v>
      </c>
      <c r="L25" s="21">
        <v>0.2</v>
      </c>
      <c r="M25" s="20">
        <v>6</v>
      </c>
      <c r="N25" s="21">
        <v>6</v>
      </c>
      <c r="O25" s="20">
        <v>15</v>
      </c>
      <c r="P25" s="21">
        <v>15</v>
      </c>
      <c r="Q25" s="22">
        <v>45</v>
      </c>
      <c r="R25" s="23">
        <v>18.000000000000004</v>
      </c>
    </row>
    <row r="26" spans="1:18" ht="210" customHeight="1" x14ac:dyDescent="0.25">
      <c r="A26" s="16">
        <v>20</v>
      </c>
      <c r="B26" s="17" t="s">
        <v>905</v>
      </c>
      <c r="C26" s="18" t="s">
        <v>905</v>
      </c>
      <c r="E26" s="19" t="s">
        <v>426</v>
      </c>
      <c r="F26" s="19" t="s">
        <v>32</v>
      </c>
      <c r="G26" s="19" t="str">
        <f>IF(F26="","",VLOOKUP(F26,[20]списки!$U$2:$V$147,2,))</f>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
      <c r="H26" s="19" t="s">
        <v>33</v>
      </c>
      <c r="I26" s="19" t="str">
        <f>IF(F26="","",VLOOKUP(Q26,[20]списки!$O$2:$P$8,2))</f>
        <v xml:space="preserve">Возможный риск, необходимо уделить внимание </v>
      </c>
      <c r="J26" s="19" t="s">
        <v>34</v>
      </c>
      <c r="K26" s="20">
        <v>3</v>
      </c>
      <c r="L26" s="21">
        <v>1</v>
      </c>
      <c r="M26" s="20">
        <v>6</v>
      </c>
      <c r="N26" s="21">
        <v>6</v>
      </c>
      <c r="O26" s="20">
        <v>3</v>
      </c>
      <c r="P26" s="21">
        <v>3</v>
      </c>
      <c r="Q26" s="22">
        <v>54</v>
      </c>
      <c r="R26" s="23">
        <v>18</v>
      </c>
    </row>
    <row r="27" spans="1:18" ht="210" customHeight="1" x14ac:dyDescent="0.25">
      <c r="A27" s="16">
        <v>21</v>
      </c>
      <c r="B27" s="17" t="s">
        <v>906</v>
      </c>
      <c r="C27" s="18" t="s">
        <v>906</v>
      </c>
      <c r="E27" s="19" t="s">
        <v>115</v>
      </c>
      <c r="F27" s="19" t="s">
        <v>116</v>
      </c>
      <c r="G27" s="19" t="str">
        <f>IF(F27="","",VLOOKUP(F27,[20]списки!$U$2:$V$147,2,))</f>
        <v>Опасность от воздействия режущих инструментов (дисковые ножи, дисковые пилы);</v>
      </c>
      <c r="H27" s="19" t="s">
        <v>117</v>
      </c>
      <c r="I27" s="19" t="str">
        <f>IF(F27="","",VLOOKUP(Q27,[20]списки!$O$2:$P$8,2))</f>
        <v>Серьезный риск, требуются меры по снижению степени риска в установленные сроки</v>
      </c>
      <c r="J27" s="19" t="s">
        <v>118</v>
      </c>
      <c r="K27" s="20">
        <v>3</v>
      </c>
      <c r="L27" s="21">
        <v>1</v>
      </c>
      <c r="M27" s="20">
        <v>6</v>
      </c>
      <c r="N27" s="21">
        <v>6</v>
      </c>
      <c r="O27" s="20">
        <v>7</v>
      </c>
      <c r="P27" s="21">
        <v>3</v>
      </c>
      <c r="Q27" s="22">
        <v>126</v>
      </c>
      <c r="R27" s="23">
        <v>18</v>
      </c>
    </row>
    <row r="28" spans="1:18" ht="210" customHeight="1" x14ac:dyDescent="0.25">
      <c r="A28" s="16">
        <v>22</v>
      </c>
      <c r="B28" s="17" t="s">
        <v>907</v>
      </c>
      <c r="C28" s="18" t="s">
        <v>907</v>
      </c>
      <c r="E28" s="19" t="s">
        <v>121</v>
      </c>
      <c r="F28" s="19" t="s">
        <v>122</v>
      </c>
      <c r="G28" s="19" t="str">
        <f>IF(F28="","",VLOOKUP(F28,[20]списки!$U$2:$V$147,2,))</f>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
      <c r="H28" s="19" t="s">
        <v>123</v>
      </c>
      <c r="I28" s="19" t="str">
        <f>IF(F28="","",VLOOKUP(Q28,[20]списки!$O$2:$P$8,2))</f>
        <v xml:space="preserve">Возможный риск, необходимо уделить внимание </v>
      </c>
      <c r="J28" s="19" t="s">
        <v>124</v>
      </c>
      <c r="K28" s="20">
        <v>1</v>
      </c>
      <c r="L28" s="21">
        <v>0.5</v>
      </c>
      <c r="M28" s="20">
        <v>6</v>
      </c>
      <c r="N28" s="21">
        <v>6</v>
      </c>
      <c r="O28" s="20">
        <v>7</v>
      </c>
      <c r="P28" s="21">
        <v>7</v>
      </c>
      <c r="Q28" s="22">
        <v>42</v>
      </c>
      <c r="R28" s="23">
        <v>21</v>
      </c>
    </row>
    <row r="29" spans="1:18" ht="210" customHeight="1" x14ac:dyDescent="0.25">
      <c r="A29" s="16">
        <v>23</v>
      </c>
      <c r="B29" s="17" t="s">
        <v>908</v>
      </c>
      <c r="C29" s="18" t="s">
        <v>908</v>
      </c>
      <c r="E29" s="19" t="s">
        <v>133</v>
      </c>
      <c r="F29" s="19" t="s">
        <v>134</v>
      </c>
      <c r="G29" s="19" t="str">
        <f>IF(F29="","",VLOOKUP(F29,[20]списки!$U$2:$V$147,2,))</f>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
      <c r="H29" s="19" t="s">
        <v>135</v>
      </c>
      <c r="I29" s="19" t="str">
        <f>IF(F29="","",VLOOKUP(Q29,[20]списки!$O$2:$P$8,2))</f>
        <v xml:space="preserve">Возможный риск, необходимо уделить внимание </v>
      </c>
      <c r="J29" s="19" t="s">
        <v>130</v>
      </c>
      <c r="K29" s="20">
        <v>0.5</v>
      </c>
      <c r="L29" s="21">
        <v>0.2</v>
      </c>
      <c r="M29" s="20">
        <v>3</v>
      </c>
      <c r="N29" s="21">
        <v>3</v>
      </c>
      <c r="O29" s="20">
        <v>15</v>
      </c>
      <c r="P29" s="21">
        <v>15</v>
      </c>
      <c r="Q29" s="22">
        <v>22.5</v>
      </c>
      <c r="R29" s="23">
        <v>9.0000000000000018</v>
      </c>
    </row>
    <row r="30" spans="1:18" ht="210" customHeight="1" x14ac:dyDescent="0.25">
      <c r="A30" s="16">
        <v>24</v>
      </c>
      <c r="B30" s="17" t="s">
        <v>909</v>
      </c>
      <c r="C30" s="18" t="s">
        <v>909</v>
      </c>
      <c r="E30" s="19" t="s">
        <v>127</v>
      </c>
      <c r="F30" s="19" t="s">
        <v>128</v>
      </c>
      <c r="G30" s="19" t="str">
        <f>IF(F30="","",VLOOKUP(F30,[20]списки!$U$2:$V$147,2,))</f>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
      <c r="H30" s="19" t="s">
        <v>129</v>
      </c>
      <c r="I30" s="19" t="str">
        <f>IF(F30="","",VLOOKUP(Q30,[20]списки!$O$2:$P$8,2))</f>
        <v xml:space="preserve">Возможный риск, необходимо уделить внимание </v>
      </c>
      <c r="J30" s="19" t="s">
        <v>130</v>
      </c>
      <c r="K30" s="20">
        <v>0.5</v>
      </c>
      <c r="L30" s="21">
        <v>0.2</v>
      </c>
      <c r="M30" s="20">
        <v>3</v>
      </c>
      <c r="N30" s="21">
        <v>3</v>
      </c>
      <c r="O30" s="20">
        <v>15</v>
      </c>
      <c r="P30" s="21">
        <v>15</v>
      </c>
      <c r="Q30" s="22">
        <v>22.5</v>
      </c>
      <c r="R30" s="23">
        <v>9.0000000000000018</v>
      </c>
    </row>
    <row r="31" spans="1:18" ht="210" customHeight="1" x14ac:dyDescent="0.25">
      <c r="A31" s="16">
        <v>25</v>
      </c>
      <c r="B31" s="17" t="s">
        <v>910</v>
      </c>
      <c r="C31" s="18" t="s">
        <v>910</v>
      </c>
      <c r="E31" s="19" t="s">
        <v>149</v>
      </c>
      <c r="F31" s="19" t="s">
        <v>150</v>
      </c>
      <c r="G31" s="19" t="str">
        <f>IF(F31="","",VLOOKUP(F31,[20]списки!$U$2:$V$147,2,))</f>
        <v xml:space="preserve"> Опасность поражения при прямом попадании молнии;</v>
      </c>
      <c r="H31" s="19" t="s">
        <v>151</v>
      </c>
      <c r="I31" s="19" t="str">
        <f>IF(F31="","",VLOOKUP(Q31,[20]списки!$O$2:$P$8,2))</f>
        <v>Небольшой риск, меры не требуются</v>
      </c>
      <c r="J31" s="19" t="s">
        <v>152</v>
      </c>
      <c r="K31" s="20">
        <v>0.1</v>
      </c>
      <c r="L31" s="21">
        <v>0.1</v>
      </c>
      <c r="M31" s="20">
        <v>3</v>
      </c>
      <c r="N31" s="21">
        <v>3</v>
      </c>
      <c r="O31" s="20">
        <v>40</v>
      </c>
      <c r="P31" s="21">
        <v>40</v>
      </c>
      <c r="Q31" s="22">
        <v>12.000000000000002</v>
      </c>
      <c r="R31" s="23">
        <v>12.000000000000002</v>
      </c>
    </row>
    <row r="32" spans="1:18" ht="210" customHeight="1" x14ac:dyDescent="0.25">
      <c r="A32" s="16">
        <v>26</v>
      </c>
      <c r="B32" s="17" t="s">
        <v>911</v>
      </c>
      <c r="C32" s="18" t="s">
        <v>911</v>
      </c>
      <c r="E32" s="19" t="s">
        <v>155</v>
      </c>
      <c r="F32" s="19" t="s">
        <v>156</v>
      </c>
      <c r="G32" s="19" t="str">
        <f>IF(F32="","",VLOOKUP(F32,[20]списки!$U$2:$V$147,2,))</f>
        <v xml:space="preserve"> Опасность косвенного поражения молнией;</v>
      </c>
      <c r="H32" s="19" t="s">
        <v>157</v>
      </c>
      <c r="I32" s="19" t="str">
        <f>IF(F32="","",VLOOKUP(Q32,[20]списки!$O$2:$P$8,2))</f>
        <v>Небольшой риск, меры не требуются</v>
      </c>
      <c r="J32" s="19" t="s">
        <v>152</v>
      </c>
      <c r="K32" s="20">
        <v>0.1</v>
      </c>
      <c r="L32" s="21">
        <v>0.1</v>
      </c>
      <c r="M32" s="20">
        <v>3</v>
      </c>
      <c r="N32" s="21">
        <v>3</v>
      </c>
      <c r="O32" s="20">
        <v>40</v>
      </c>
      <c r="P32" s="21">
        <v>40</v>
      </c>
      <c r="Q32" s="22">
        <v>12.000000000000002</v>
      </c>
      <c r="R32" s="23">
        <v>12.000000000000002</v>
      </c>
    </row>
    <row r="33" spans="1:18" ht="210" customHeight="1" x14ac:dyDescent="0.25">
      <c r="A33" s="16">
        <v>27</v>
      </c>
      <c r="B33" s="17" t="s">
        <v>912</v>
      </c>
      <c r="C33" s="18" t="s">
        <v>912</v>
      </c>
      <c r="E33" s="19" t="s">
        <v>165</v>
      </c>
      <c r="F33" s="19" t="s">
        <v>166</v>
      </c>
      <c r="G33" s="19" t="str">
        <f>IF(F33="","",VLOOKUP(F33,[20]списки!$U$2:$V$147,2,))</f>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
      <c r="H33" s="19" t="s">
        <v>167</v>
      </c>
      <c r="I33" s="19" t="str">
        <f>IF(F33="","",VLOOKUP(Q33,[20]списки!$O$2:$P$8,2))</f>
        <v xml:space="preserve">Возможный риск, необходимо уделить внимание </v>
      </c>
      <c r="J33" s="19" t="s">
        <v>168</v>
      </c>
      <c r="K33" s="20">
        <v>3</v>
      </c>
      <c r="L33" s="21">
        <v>1</v>
      </c>
      <c r="M33" s="20">
        <v>3</v>
      </c>
      <c r="N33" s="21">
        <v>3</v>
      </c>
      <c r="O33" s="20">
        <v>3</v>
      </c>
      <c r="P33" s="21">
        <v>3</v>
      </c>
      <c r="Q33" s="22">
        <v>27</v>
      </c>
      <c r="R33" s="23">
        <v>9</v>
      </c>
    </row>
    <row r="34" spans="1:18" ht="210" customHeight="1" x14ac:dyDescent="0.25">
      <c r="A34" s="16">
        <v>28</v>
      </c>
      <c r="B34" s="17" t="s">
        <v>913</v>
      </c>
      <c r="C34" s="18" t="s">
        <v>913</v>
      </c>
      <c r="E34" s="19" t="s">
        <v>138</v>
      </c>
      <c r="F34" s="19" t="s">
        <v>139</v>
      </c>
      <c r="G34" s="19" t="str">
        <f>IF(F34="","",VLOOKUP(F34,[20]списки!$U$2:$V$147,2,))</f>
        <v>Опасность ожога при контакте незащищенных частей тела с поверхностью предметов, имеющих высокую температуру;</v>
      </c>
      <c r="H34" s="19" t="s">
        <v>140</v>
      </c>
      <c r="I34" s="19" t="str">
        <f>IF(F34="","",VLOOKUP(Q34,[20]списки!$O$2:$P$8,2))</f>
        <v xml:space="preserve">Возможный риск, необходимо уделить внимание </v>
      </c>
      <c r="J34" s="19" t="s">
        <v>141</v>
      </c>
      <c r="K34" s="20">
        <v>1</v>
      </c>
      <c r="L34" s="21">
        <v>0.5</v>
      </c>
      <c r="M34" s="20">
        <v>6</v>
      </c>
      <c r="N34" s="21">
        <v>6</v>
      </c>
      <c r="O34" s="20">
        <v>7</v>
      </c>
      <c r="P34" s="21">
        <v>3</v>
      </c>
      <c r="Q34" s="22">
        <v>42</v>
      </c>
      <c r="R34" s="23">
        <v>9</v>
      </c>
    </row>
    <row r="35" spans="1:18" ht="210" customHeight="1" x14ac:dyDescent="0.25">
      <c r="A35" s="16">
        <v>29</v>
      </c>
      <c r="B35" s="17" t="s">
        <v>913</v>
      </c>
      <c r="C35" s="18" t="s">
        <v>913</v>
      </c>
      <c r="E35" s="19" t="s">
        <v>144</v>
      </c>
      <c r="F35" s="19" t="s">
        <v>145</v>
      </c>
      <c r="G35" s="19" t="str">
        <f>IF(F35="","",VLOOKUP(F35,[20]списки!$U$2:$V$147,2,))</f>
        <v>Опасность ожога от воздействия на незащищенные участки тела материалов, жидкостей или газов, имеющих высокую температуру;</v>
      </c>
      <c r="H35" s="19" t="s">
        <v>146</v>
      </c>
      <c r="I35" s="19" t="str">
        <f>IF(F35="","",VLOOKUP(Q35,[20]списки!$O$2:$P$8,2))</f>
        <v xml:space="preserve">Возможный риск, необходимо уделить внимание </v>
      </c>
      <c r="J35" s="19" t="s">
        <v>141</v>
      </c>
      <c r="K35" s="20">
        <v>1</v>
      </c>
      <c r="L35" s="21">
        <v>0.5</v>
      </c>
      <c r="M35" s="20">
        <v>6</v>
      </c>
      <c r="N35" s="21">
        <v>6</v>
      </c>
      <c r="O35" s="20">
        <v>7</v>
      </c>
      <c r="P35" s="21">
        <v>3</v>
      </c>
      <c r="Q35" s="22">
        <v>42</v>
      </c>
      <c r="R35" s="23">
        <v>9</v>
      </c>
    </row>
    <row r="36" spans="1:18" ht="210" customHeight="1" x14ac:dyDescent="0.25">
      <c r="A36" s="16">
        <v>30</v>
      </c>
      <c r="B36" s="17" t="s">
        <v>913</v>
      </c>
      <c r="C36" s="18" t="s">
        <v>913</v>
      </c>
      <c r="E36" s="19" t="s">
        <v>445</v>
      </c>
      <c r="F36" s="19" t="s">
        <v>446</v>
      </c>
      <c r="G36" s="19" t="str">
        <f>IF(F36="","",VLOOKUP(F36,[20]списки!$U$2:$V$147,2,))</f>
        <v>Опасность от воздействия на незащищенные участки тела материалов, жидкостей или газов, имеющих низкую температуру;</v>
      </c>
      <c r="H36" s="19" t="s">
        <v>447</v>
      </c>
      <c r="I36" s="19" t="str">
        <f>IF(F36="","",VLOOKUP(Q36,[20]списки!$O$2:$P$8,2))</f>
        <v xml:space="preserve">Возможный риск, необходимо уделить внимание </v>
      </c>
      <c r="J36" s="19" t="s">
        <v>448</v>
      </c>
      <c r="K36" s="20">
        <v>1</v>
      </c>
      <c r="L36" s="21">
        <v>0.5</v>
      </c>
      <c r="M36" s="20">
        <v>6</v>
      </c>
      <c r="N36" s="21">
        <v>6</v>
      </c>
      <c r="O36" s="20">
        <v>7</v>
      </c>
      <c r="P36" s="21">
        <v>7</v>
      </c>
      <c r="Q36" s="22">
        <v>42</v>
      </c>
      <c r="R36" s="23">
        <v>21</v>
      </c>
    </row>
    <row r="37" spans="1:18" ht="210" customHeight="1" x14ac:dyDescent="0.25">
      <c r="A37" s="16">
        <v>31</v>
      </c>
      <c r="B37" s="17" t="s">
        <v>914</v>
      </c>
      <c r="C37" s="18" t="s">
        <v>914</v>
      </c>
      <c r="E37" s="19" t="s">
        <v>171</v>
      </c>
      <c r="F37" s="19" t="s">
        <v>172</v>
      </c>
      <c r="G37" s="19" t="str">
        <f>IF(F37="","",VLOOKUP(F37,[20]списки!$U$2:$V$147,2,))</f>
        <v>Опасность воздействия пониженных температур воздуха;</v>
      </c>
      <c r="H37" s="19" t="s">
        <v>173</v>
      </c>
      <c r="I37" s="19" t="str">
        <f>IF(F37="","",VLOOKUP(Q37,[20]списки!$O$2:$P$8,2))</f>
        <v xml:space="preserve">Возможный риск, необходимо уделить внимание </v>
      </c>
      <c r="J37" s="19" t="s">
        <v>654</v>
      </c>
      <c r="K37" s="20">
        <v>3</v>
      </c>
      <c r="L37" s="21">
        <v>0.5</v>
      </c>
      <c r="M37" s="20">
        <v>3</v>
      </c>
      <c r="N37" s="21">
        <v>3</v>
      </c>
      <c r="O37" s="20">
        <v>3</v>
      </c>
      <c r="P37" s="21">
        <v>3</v>
      </c>
      <c r="Q37" s="22">
        <v>27</v>
      </c>
      <c r="R37" s="23">
        <v>4.5</v>
      </c>
    </row>
    <row r="38" spans="1:18" ht="210" customHeight="1" x14ac:dyDescent="0.25">
      <c r="A38" s="16">
        <v>32</v>
      </c>
      <c r="B38" s="17" t="s">
        <v>915</v>
      </c>
      <c r="C38" s="18" t="s">
        <v>915</v>
      </c>
      <c r="E38" s="19" t="s">
        <v>655</v>
      </c>
      <c r="F38" s="19" t="s">
        <v>178</v>
      </c>
      <c r="G38" s="19" t="str">
        <f>IF(F38="","",VLOOKUP(F38,[20]списки!$U$2:$V$147,2,))</f>
        <v>Опасность воздействия повышенных температур воздуха;</v>
      </c>
      <c r="H38" s="19" t="s">
        <v>179</v>
      </c>
      <c r="I38" s="19" t="str">
        <f>IF(F38="","",VLOOKUP(Q38,[20]списки!$O$2:$P$8,2))</f>
        <v xml:space="preserve">Возможный риск, необходимо уделить внимание </v>
      </c>
      <c r="J38" s="19" t="s">
        <v>180</v>
      </c>
      <c r="K38" s="20">
        <v>3</v>
      </c>
      <c r="L38" s="21">
        <v>1</v>
      </c>
      <c r="M38" s="20">
        <v>3</v>
      </c>
      <c r="N38" s="21">
        <v>3</v>
      </c>
      <c r="O38" s="20">
        <v>3</v>
      </c>
      <c r="P38" s="21">
        <v>3</v>
      </c>
      <c r="Q38" s="22">
        <v>27</v>
      </c>
      <c r="R38" s="23">
        <v>9</v>
      </c>
    </row>
    <row r="39" spans="1:18" ht="210" customHeight="1" x14ac:dyDescent="0.25">
      <c r="A39" s="16">
        <v>33</v>
      </c>
      <c r="B39" s="17" t="s">
        <v>916</v>
      </c>
      <c r="C39" s="18" t="s">
        <v>916</v>
      </c>
      <c r="E39" s="19" t="s">
        <v>181</v>
      </c>
      <c r="F39" s="19" t="s">
        <v>182</v>
      </c>
      <c r="G39" s="19" t="str">
        <f>IF(F39="","",VLOOKUP(F39,[20]списки!$U$2:$V$147,2,))</f>
        <v>Опасность воздействия влажности;</v>
      </c>
      <c r="H39" s="19" t="s">
        <v>183</v>
      </c>
      <c r="I39" s="19" t="str">
        <f>IF(F39="","",VLOOKUP(Q39,[20]списки!$O$2:$P$8,2))</f>
        <v>Небольшой риск, меры не требуются</v>
      </c>
      <c r="J39" s="19" t="s">
        <v>184</v>
      </c>
      <c r="K39" s="20">
        <v>3</v>
      </c>
      <c r="L39" s="21">
        <v>3</v>
      </c>
      <c r="M39" s="20">
        <v>6</v>
      </c>
      <c r="N39" s="21">
        <v>6</v>
      </c>
      <c r="O39" s="20">
        <v>1</v>
      </c>
      <c r="P39" s="21">
        <v>1</v>
      </c>
      <c r="Q39" s="22">
        <v>18</v>
      </c>
      <c r="R39" s="23">
        <v>18</v>
      </c>
    </row>
    <row r="40" spans="1:18" ht="210" customHeight="1" x14ac:dyDescent="0.25">
      <c r="A40" s="16">
        <v>34</v>
      </c>
      <c r="B40" s="17" t="s">
        <v>917</v>
      </c>
      <c r="C40" s="18" t="s">
        <v>917</v>
      </c>
      <c r="E40" s="19" t="s">
        <v>187</v>
      </c>
      <c r="F40" s="19" t="s">
        <v>188</v>
      </c>
      <c r="G40" s="19" t="str">
        <f>IF(F40="","",VLOOKUP(F40,[20]списки!$U$2:$V$147,2,))</f>
        <v>Опасность недостатка кислорода в замкнутых технологических емкостях;</v>
      </c>
      <c r="H40" s="19" t="s">
        <v>189</v>
      </c>
      <c r="I40" s="19" t="str">
        <f>IF(F40="","",VLOOKUP(Q40,[20]списки!$O$2:$P$8,2))</f>
        <v>Высокий риск, требуются неотложные меры, усовершенствования</v>
      </c>
      <c r="J40" s="19" t="s">
        <v>190</v>
      </c>
      <c r="K40" s="20">
        <v>3</v>
      </c>
      <c r="L40" s="21">
        <v>0.5</v>
      </c>
      <c r="M40" s="20">
        <v>6</v>
      </c>
      <c r="N40" s="21">
        <v>6</v>
      </c>
      <c r="O40" s="20">
        <v>15</v>
      </c>
      <c r="P40" s="21">
        <v>15</v>
      </c>
      <c r="Q40" s="22">
        <v>270</v>
      </c>
      <c r="R40" s="23">
        <v>45</v>
      </c>
    </row>
    <row r="41" spans="1:18" ht="210" customHeight="1" x14ac:dyDescent="0.25">
      <c r="A41" s="16">
        <v>35</v>
      </c>
      <c r="B41" s="17" t="s">
        <v>918</v>
      </c>
      <c r="C41" s="18" t="s">
        <v>918</v>
      </c>
      <c r="E41" s="19" t="s">
        <v>187</v>
      </c>
      <c r="F41" s="19" t="s">
        <v>468</v>
      </c>
      <c r="G41" s="19" t="str">
        <f>IF(F41="","",VLOOKUP(F41,[20]списки!$U$2:$V$147,2,))</f>
        <v>Опасность недостатка кислорода из-за вытеснения его другими газами или жидкостями;</v>
      </c>
      <c r="H41" s="19" t="s">
        <v>469</v>
      </c>
      <c r="I41" s="19" t="str">
        <f>IF(F41="","",VLOOKUP(Q41,[20]списки!$O$2:$P$8,2))</f>
        <v>Высокий риск, требуются неотложные меры, усовершенствования</v>
      </c>
      <c r="J41" s="19" t="s">
        <v>190</v>
      </c>
      <c r="K41" s="20">
        <v>3</v>
      </c>
      <c r="L41" s="21">
        <v>0.5</v>
      </c>
      <c r="M41" s="20">
        <v>6</v>
      </c>
      <c r="N41" s="21">
        <v>6</v>
      </c>
      <c r="O41" s="20">
        <v>15</v>
      </c>
      <c r="P41" s="21">
        <v>15</v>
      </c>
      <c r="Q41" s="22">
        <v>270</v>
      </c>
      <c r="R41" s="23">
        <v>45</v>
      </c>
    </row>
    <row r="42" spans="1:18" ht="210" customHeight="1" x14ac:dyDescent="0.25">
      <c r="A42" s="16">
        <v>36</v>
      </c>
      <c r="B42" s="17" t="s">
        <v>919</v>
      </c>
      <c r="C42" s="18" t="s">
        <v>919</v>
      </c>
      <c r="E42" s="19" t="s">
        <v>726</v>
      </c>
      <c r="F42" s="19" t="s">
        <v>727</v>
      </c>
      <c r="G42" s="19" t="str">
        <f>IF(F42="","",VLOOKUP(F42,[20]списки!$U$2:$V$147,2,))</f>
        <v>Опасность от контакта с высокоопасными веществами;</v>
      </c>
      <c r="H42" s="19" t="s">
        <v>729</v>
      </c>
      <c r="I42" s="19" t="str">
        <f>IF(F42="","",VLOOKUP(Q42,[20]списки!$O$2:$P$8,2))</f>
        <v>Серьезный риск, требуются меры по снижению степени риска в установленные сроки</v>
      </c>
      <c r="J42" s="19" t="s">
        <v>730</v>
      </c>
      <c r="K42" s="20">
        <v>3</v>
      </c>
      <c r="L42" s="21">
        <v>0.5</v>
      </c>
      <c r="M42" s="20">
        <v>6</v>
      </c>
      <c r="N42" s="21">
        <v>6</v>
      </c>
      <c r="O42" s="20">
        <v>7</v>
      </c>
      <c r="P42" s="21">
        <v>3</v>
      </c>
      <c r="Q42" s="22">
        <v>126</v>
      </c>
      <c r="R42" s="23">
        <v>9</v>
      </c>
    </row>
    <row r="43" spans="1:18" ht="210" customHeight="1" x14ac:dyDescent="0.25">
      <c r="A43" s="16">
        <v>37</v>
      </c>
      <c r="B43" s="17" t="s">
        <v>920</v>
      </c>
      <c r="C43" s="18" t="s">
        <v>920</v>
      </c>
      <c r="E43" s="19" t="s">
        <v>194</v>
      </c>
      <c r="F43" s="19" t="s">
        <v>195</v>
      </c>
      <c r="G43" s="19" t="str">
        <f>IF(F43="","",VLOOKUP(F43,[20]списки!$U$2:$V$147,2,))</f>
        <v>Опасность от вдыхания паров вредных жидкостей, газов, пыли, тумана, дыма;</v>
      </c>
      <c r="H43" s="19" t="s">
        <v>196</v>
      </c>
      <c r="I43" s="19" t="str">
        <f>IF(F43="","",VLOOKUP(Q43,[20]списки!$O$2:$P$8,2))</f>
        <v>Серьезный риск, требуются меры по снижению степени риска в установленные сроки</v>
      </c>
      <c r="J43" s="19" t="s">
        <v>197</v>
      </c>
      <c r="K43" s="20">
        <v>3</v>
      </c>
      <c r="L43" s="21">
        <v>0.5</v>
      </c>
      <c r="M43" s="20">
        <v>6</v>
      </c>
      <c r="N43" s="21">
        <v>6</v>
      </c>
      <c r="O43" s="20">
        <v>7</v>
      </c>
      <c r="P43" s="21">
        <v>3</v>
      </c>
      <c r="Q43" s="22">
        <v>126</v>
      </c>
      <c r="R43" s="23">
        <v>9</v>
      </c>
    </row>
    <row r="44" spans="1:18" ht="210" customHeight="1" x14ac:dyDescent="0.25">
      <c r="A44" s="16">
        <v>38</v>
      </c>
      <c r="B44" s="17" t="s">
        <v>919</v>
      </c>
      <c r="C44" s="18" t="s">
        <v>919</v>
      </c>
      <c r="E44" s="19" t="s">
        <v>206</v>
      </c>
      <c r="F44" s="19" t="s">
        <v>207</v>
      </c>
      <c r="G44" s="19" t="str">
        <f>IF(F44="","",VLOOKUP(F44,[20]списки!$U$2:$V$147,2,))</f>
        <v>Опасность образования токсичных паров при нагревании;</v>
      </c>
      <c r="H44" s="19" t="s">
        <v>208</v>
      </c>
      <c r="I44" s="19" t="str">
        <f>IF(F44="","",VLOOKUP(Q44,[20]списки!$O$2:$P$8,2))</f>
        <v>Серьезный риск, требуются меры по снижению степени риска в установленные сроки</v>
      </c>
      <c r="J44" s="19" t="s">
        <v>197</v>
      </c>
      <c r="K44" s="20">
        <v>3</v>
      </c>
      <c r="L44" s="21">
        <v>0.5</v>
      </c>
      <c r="M44" s="20">
        <v>6</v>
      </c>
      <c r="N44" s="21">
        <v>6</v>
      </c>
      <c r="O44" s="20">
        <v>7</v>
      </c>
      <c r="P44" s="21">
        <v>3</v>
      </c>
      <c r="Q44" s="22">
        <v>126</v>
      </c>
      <c r="R44" s="23">
        <v>9</v>
      </c>
    </row>
    <row r="45" spans="1:18" ht="210" customHeight="1" x14ac:dyDescent="0.25">
      <c r="A45" s="16">
        <v>39</v>
      </c>
      <c r="B45" s="17" t="s">
        <v>921</v>
      </c>
      <c r="C45" s="18" t="s">
        <v>921</v>
      </c>
      <c r="E45" s="19" t="s">
        <v>211</v>
      </c>
      <c r="F45" s="19" t="s">
        <v>212</v>
      </c>
      <c r="G45" s="19" t="str">
        <f>IF(F45="","",VLOOKUP(F45,[20]списки!$U$2:$V$147,2,))</f>
        <v>Опасность воздействия на кожные покровы смазочных масел;</v>
      </c>
      <c r="H45" s="19" t="s">
        <v>213</v>
      </c>
      <c r="I45" s="19" t="str">
        <f>IF(F45="","",VLOOKUP(Q45,[20]списки!$O$2:$P$8,2))</f>
        <v>Небольшой риск, меры не требуются</v>
      </c>
      <c r="J45" s="19" t="s">
        <v>184</v>
      </c>
      <c r="K45" s="20">
        <v>0.5</v>
      </c>
      <c r="L45" s="21">
        <v>0.5</v>
      </c>
      <c r="M45" s="20">
        <v>6</v>
      </c>
      <c r="N45" s="21">
        <v>6</v>
      </c>
      <c r="O45" s="20">
        <v>3</v>
      </c>
      <c r="P45" s="21">
        <v>3</v>
      </c>
      <c r="Q45" s="22">
        <v>9</v>
      </c>
      <c r="R45" s="23">
        <v>9</v>
      </c>
    </row>
    <row r="46" spans="1:18" ht="210" customHeight="1" x14ac:dyDescent="0.25">
      <c r="A46" s="16">
        <v>40</v>
      </c>
      <c r="B46" s="17" t="s">
        <v>922</v>
      </c>
      <c r="C46" s="18" t="s">
        <v>922</v>
      </c>
      <c r="E46" s="19" t="s">
        <v>200</v>
      </c>
      <c r="F46" s="19" t="s">
        <v>201</v>
      </c>
      <c r="G46" s="19" t="str">
        <f>IF(F46="","",VLOOKUP(F46,[20]списки!$U$2:$V$147,2,))</f>
        <v>Опасность воздействия пыли на глаза;</v>
      </c>
      <c r="H46" s="19" t="s">
        <v>202</v>
      </c>
      <c r="I46" s="19" t="str">
        <f>IF(F46="","",VLOOKUP(Q46,[20]списки!$O$2:$P$8,2))</f>
        <v>Серьезный риск, требуются меры по снижению степени риска в установленные сроки</v>
      </c>
      <c r="J46" s="19" t="s">
        <v>203</v>
      </c>
      <c r="K46" s="20">
        <v>3</v>
      </c>
      <c r="L46" s="21">
        <v>0.5</v>
      </c>
      <c r="M46" s="20">
        <v>6</v>
      </c>
      <c r="N46" s="21">
        <v>6</v>
      </c>
      <c r="O46" s="20">
        <v>7</v>
      </c>
      <c r="P46" s="21">
        <v>3</v>
      </c>
      <c r="Q46" s="22">
        <v>126</v>
      </c>
      <c r="R46" s="23">
        <v>9</v>
      </c>
    </row>
    <row r="47" spans="1:18" ht="210" customHeight="1" x14ac:dyDescent="0.25">
      <c r="A47" s="16">
        <v>41</v>
      </c>
      <c r="B47" s="17" t="s">
        <v>922</v>
      </c>
      <c r="C47" s="18" t="s">
        <v>922</v>
      </c>
      <c r="E47" s="19" t="s">
        <v>216</v>
      </c>
      <c r="F47" s="19" t="s">
        <v>217</v>
      </c>
      <c r="G47" s="19" t="str">
        <f>IF(F47="","",VLOOKUP(F47,[20]списки!$U$2:$V$147,2,))</f>
        <v>Опасность повреждения органов дыхания частицами пыли;</v>
      </c>
      <c r="H47" s="19" t="s">
        <v>218</v>
      </c>
      <c r="I47" s="19" t="str">
        <f>IF(F47="","",VLOOKUP(Q47,[20]списки!$O$2:$P$8,2))</f>
        <v xml:space="preserve">Возможный риск, необходимо уделить внимание </v>
      </c>
      <c r="J47" s="19" t="s">
        <v>219</v>
      </c>
      <c r="K47" s="20">
        <v>1</v>
      </c>
      <c r="L47" s="21">
        <v>0.5</v>
      </c>
      <c r="M47" s="20">
        <v>6</v>
      </c>
      <c r="N47" s="21">
        <v>6</v>
      </c>
      <c r="O47" s="20">
        <v>7</v>
      </c>
      <c r="P47" s="21">
        <v>7</v>
      </c>
      <c r="Q47" s="22">
        <v>42</v>
      </c>
      <c r="R47" s="23">
        <v>21</v>
      </c>
    </row>
    <row r="48" spans="1:18" ht="210" customHeight="1" x14ac:dyDescent="0.25">
      <c r="A48" s="16">
        <v>42</v>
      </c>
      <c r="B48" s="17" t="s">
        <v>922</v>
      </c>
      <c r="C48" s="18" t="s">
        <v>922</v>
      </c>
      <c r="E48" s="19" t="s">
        <v>200</v>
      </c>
      <c r="F48" s="19" t="s">
        <v>222</v>
      </c>
      <c r="G48" s="19" t="str">
        <f>IF(F48="","",VLOOKUP(F48,[20]списки!$U$2:$V$147,2,))</f>
        <v>Опасность воздействия пыли на кожу;</v>
      </c>
      <c r="H48" s="19" t="s">
        <v>223</v>
      </c>
      <c r="I48" s="19" t="str">
        <f>IF(F48="","",VLOOKUP(Q48,[20]списки!$O$2:$P$8,2))</f>
        <v xml:space="preserve">Возможный риск, необходимо уделить внимание </v>
      </c>
      <c r="J48" s="19" t="s">
        <v>224</v>
      </c>
      <c r="K48" s="20">
        <v>0.5</v>
      </c>
      <c r="L48" s="21">
        <v>0.2</v>
      </c>
      <c r="M48" s="20">
        <v>6</v>
      </c>
      <c r="N48" s="21">
        <v>6</v>
      </c>
      <c r="O48" s="20">
        <v>7</v>
      </c>
      <c r="P48" s="21">
        <v>7</v>
      </c>
      <c r="Q48" s="22">
        <v>21</v>
      </c>
      <c r="R48" s="23">
        <v>8.4000000000000021</v>
      </c>
    </row>
    <row r="49" spans="1:18" ht="210" customHeight="1" x14ac:dyDescent="0.25">
      <c r="A49" s="16">
        <v>43</v>
      </c>
      <c r="B49" s="17" t="s">
        <v>923</v>
      </c>
      <c r="C49" s="18" t="s">
        <v>923</v>
      </c>
      <c r="E49" s="19" t="s">
        <v>103</v>
      </c>
      <c r="F49" s="19" t="s">
        <v>246</v>
      </c>
      <c r="G49" s="19" t="str">
        <f>IF(F49="","",VLOOKUP(F49,[20]списки!$U$2:$V$147,2,))</f>
        <v>Опасность, связанная с перемещением груза вручную;</v>
      </c>
      <c r="H49" s="19" t="s">
        <v>247</v>
      </c>
      <c r="I49" s="19" t="str">
        <f>IF(F49="","",VLOOKUP(Q49,[20]списки!$O$2:$P$8,2))</f>
        <v xml:space="preserve">Возможный риск, необходимо уделить внимание </v>
      </c>
      <c r="J49" s="19" t="s">
        <v>248</v>
      </c>
      <c r="K49" s="20">
        <v>1</v>
      </c>
      <c r="L49" s="21">
        <v>0.5</v>
      </c>
      <c r="M49" s="20">
        <v>6</v>
      </c>
      <c r="N49" s="21">
        <v>6</v>
      </c>
      <c r="O49" s="20">
        <v>7</v>
      </c>
      <c r="P49" s="21">
        <v>3</v>
      </c>
      <c r="Q49" s="22">
        <v>42</v>
      </c>
      <c r="R49" s="23">
        <v>9</v>
      </c>
    </row>
    <row r="50" spans="1:18" ht="210" customHeight="1" x14ac:dyDescent="0.25">
      <c r="A50" s="16">
        <v>44</v>
      </c>
      <c r="B50" s="17" t="s">
        <v>902</v>
      </c>
      <c r="C50" s="18" t="s">
        <v>902</v>
      </c>
      <c r="E50" s="19" t="s">
        <v>251</v>
      </c>
      <c r="F50" s="19" t="s">
        <v>252</v>
      </c>
      <c r="G50" s="19" t="str">
        <f>IF(F50="","",VLOOKUP(F50,[20]списки!$U$2:$V$147,2,))</f>
        <v>Опасность от подъема тяжестей, превышающих допустимый вес;</v>
      </c>
      <c r="H50" s="19" t="s">
        <v>253</v>
      </c>
      <c r="I50" s="19" t="str">
        <f>IF(F50="","",VLOOKUP(Q50,[20]списки!$O$2:$P$8,2))</f>
        <v xml:space="preserve">Возможный риск, необходимо уделить внимание </v>
      </c>
      <c r="J50" s="19" t="s">
        <v>254</v>
      </c>
      <c r="K50" s="20">
        <v>1</v>
      </c>
      <c r="L50" s="21">
        <v>0.5</v>
      </c>
      <c r="M50" s="20">
        <v>6</v>
      </c>
      <c r="N50" s="21">
        <v>6</v>
      </c>
      <c r="O50" s="20">
        <v>7</v>
      </c>
      <c r="P50" s="21">
        <v>3</v>
      </c>
      <c r="Q50" s="22">
        <v>42</v>
      </c>
      <c r="R50" s="23">
        <v>9</v>
      </c>
    </row>
    <row r="51" spans="1:18" ht="210" customHeight="1" x14ac:dyDescent="0.25">
      <c r="A51" s="16">
        <v>45</v>
      </c>
      <c r="B51" s="17" t="s">
        <v>924</v>
      </c>
      <c r="C51" s="18" t="s">
        <v>924</v>
      </c>
      <c r="E51" s="19" t="s">
        <v>231</v>
      </c>
      <c r="F51" s="19" t="s">
        <v>232</v>
      </c>
      <c r="G51" s="19" t="str">
        <f>IF(F51="","",VLOOKUP(F51,[20]списки!$U$2:$V$147,2,))</f>
        <v>Опасность воздействия на органы дыхания воздушных взвесей, содержащих смазочные масла;</v>
      </c>
      <c r="H51" s="19" t="s">
        <v>233</v>
      </c>
      <c r="I51" s="19" t="str">
        <f>IF(F51="","",VLOOKUP(Q51,[20]списки!$O$2:$P$8,2))</f>
        <v xml:space="preserve">Возможный риск, необходимо уделить внимание </v>
      </c>
      <c r="J51" s="19" t="s">
        <v>234</v>
      </c>
      <c r="K51" s="20">
        <v>0.5</v>
      </c>
      <c r="L51" s="21">
        <v>0.2</v>
      </c>
      <c r="M51" s="20">
        <v>6</v>
      </c>
      <c r="N51" s="21">
        <v>6</v>
      </c>
      <c r="O51" s="20">
        <v>7</v>
      </c>
      <c r="P51" s="21">
        <v>7</v>
      </c>
      <c r="Q51" s="22">
        <v>21</v>
      </c>
      <c r="R51" s="23">
        <v>8.4000000000000021</v>
      </c>
    </row>
    <row r="52" spans="1:18" ht="210" customHeight="1" x14ac:dyDescent="0.25">
      <c r="A52" s="16">
        <v>46</v>
      </c>
      <c r="B52" s="17" t="s">
        <v>919</v>
      </c>
      <c r="C52" s="18" t="s">
        <v>919</v>
      </c>
      <c r="E52" s="19" t="s">
        <v>478</v>
      </c>
      <c r="F52" s="19" t="s">
        <v>479</v>
      </c>
      <c r="G52" s="19" t="str">
        <f>IF(F52="","",VLOOKUP(F52,[20]списки!$U$2:$V$147,2,))</f>
        <v>Опасность воздействия на кожные покровы чистящих и обезжиривающих веществ;</v>
      </c>
      <c r="H52" s="19" t="s">
        <v>480</v>
      </c>
      <c r="I52" s="19" t="str">
        <f>IF(F52="","",VLOOKUP(Q52,[20]списки!$O$2:$P$8,2))</f>
        <v>Небольшой риск, меры не требуются</v>
      </c>
      <c r="J52" s="19" t="s">
        <v>184</v>
      </c>
      <c r="K52" s="20">
        <v>0.5</v>
      </c>
      <c r="L52" s="21">
        <v>0.5</v>
      </c>
      <c r="M52" s="20">
        <v>6</v>
      </c>
      <c r="N52" s="21">
        <v>6</v>
      </c>
      <c r="O52" s="20">
        <v>3</v>
      </c>
      <c r="P52" s="21">
        <v>3</v>
      </c>
      <c r="Q52" s="22">
        <v>9</v>
      </c>
      <c r="R52" s="23">
        <v>9</v>
      </c>
    </row>
    <row r="53" spans="1:18" ht="210" customHeight="1" x14ac:dyDescent="0.25">
      <c r="A53" s="16">
        <v>47</v>
      </c>
      <c r="B53" s="17" t="s">
        <v>919</v>
      </c>
      <c r="C53" s="18" t="s">
        <v>919</v>
      </c>
      <c r="E53" s="19" t="s">
        <v>227</v>
      </c>
      <c r="F53" s="19" t="s">
        <v>228</v>
      </c>
      <c r="G53" s="19" t="str">
        <f>IF(F53="","",VLOOKUP(F53,[20]списки!$U$2:$V$147,2,))</f>
        <v>Опасности воздействия воздушных взвесей вредных химических веществ;</v>
      </c>
      <c r="H53" s="19" t="s">
        <v>229</v>
      </c>
      <c r="I53" s="19" t="str">
        <f>IF(F53="","",VLOOKUP(Q53,[20]списки!$O$2:$P$8,2))</f>
        <v xml:space="preserve">Возможный риск, необходимо уделить внимание </v>
      </c>
      <c r="J53" s="19" t="s">
        <v>230</v>
      </c>
      <c r="K53" s="20">
        <v>0.5</v>
      </c>
      <c r="L53" s="21">
        <v>0.2</v>
      </c>
      <c r="M53" s="20">
        <v>6</v>
      </c>
      <c r="N53" s="21">
        <v>6</v>
      </c>
      <c r="O53" s="20">
        <v>7</v>
      </c>
      <c r="P53" s="21">
        <v>7</v>
      </c>
      <c r="Q53" s="22">
        <v>21</v>
      </c>
      <c r="R53" s="23">
        <v>8.4000000000000021</v>
      </c>
    </row>
    <row r="54" spans="1:18" ht="210" customHeight="1" x14ac:dyDescent="0.25">
      <c r="A54" s="16">
        <v>48</v>
      </c>
      <c r="B54" s="17" t="s">
        <v>925</v>
      </c>
      <c r="C54" s="18" t="s">
        <v>925</v>
      </c>
      <c r="E54" s="19" t="s">
        <v>255</v>
      </c>
      <c r="F54" s="19" t="s">
        <v>256</v>
      </c>
      <c r="G54" s="19" t="str">
        <f>IF(F54="","",VLOOKUP(F54,[20]списки!$U$2:$V$147,2,))</f>
        <v>Опасность, связанная с наклонами корпуса;</v>
      </c>
      <c r="H54" s="19" t="s">
        <v>257</v>
      </c>
      <c r="I54" s="19" t="str">
        <f>IF(F54="","",VLOOKUP(Q54,[20]списки!$O$2:$P$8,2))</f>
        <v xml:space="preserve">Возможный риск, необходимо уделить внимание </v>
      </c>
      <c r="J54" s="19" t="s">
        <v>258</v>
      </c>
      <c r="K54" s="20">
        <v>1</v>
      </c>
      <c r="L54" s="21">
        <v>0.5</v>
      </c>
      <c r="M54" s="20">
        <v>6</v>
      </c>
      <c r="N54" s="21">
        <v>6</v>
      </c>
      <c r="O54" s="20">
        <v>7</v>
      </c>
      <c r="P54" s="21">
        <v>3</v>
      </c>
      <c r="Q54" s="22">
        <v>42</v>
      </c>
      <c r="R54" s="23">
        <v>9</v>
      </c>
    </row>
    <row r="55" spans="1:18" ht="210" customHeight="1" x14ac:dyDescent="0.25">
      <c r="A55" s="16">
        <v>49</v>
      </c>
      <c r="B55" s="17" t="s">
        <v>926</v>
      </c>
      <c r="C55" s="18" t="s">
        <v>926</v>
      </c>
      <c r="E55" s="19" t="s">
        <v>261</v>
      </c>
      <c r="F55" s="19" t="s">
        <v>262</v>
      </c>
      <c r="G55" s="19" t="str">
        <f>IF(F55="","",VLOOKUP(F55,[20]списки!$U$2:$V$147,2,))</f>
        <v>Опасность, связанная с рабочей позой;</v>
      </c>
      <c r="H55" s="19" t="s">
        <v>263</v>
      </c>
      <c r="I55" s="19" t="str">
        <f>IF(F55="","",VLOOKUP(Q55,[20]списки!$O$2:$P$8,2))</f>
        <v xml:space="preserve">Возможный риск, необходимо уделить внимание </v>
      </c>
      <c r="J55" s="19" t="s">
        <v>264</v>
      </c>
      <c r="K55" s="20">
        <v>0.5</v>
      </c>
      <c r="L55" s="21">
        <v>0.2</v>
      </c>
      <c r="M55" s="20">
        <v>6</v>
      </c>
      <c r="N55" s="21">
        <v>6</v>
      </c>
      <c r="O55" s="20">
        <v>7</v>
      </c>
      <c r="P55" s="21">
        <v>7</v>
      </c>
      <c r="Q55" s="22">
        <v>21</v>
      </c>
      <c r="R55" s="23">
        <v>8.4000000000000021</v>
      </c>
    </row>
    <row r="56" spans="1:18" ht="210" customHeight="1" x14ac:dyDescent="0.25">
      <c r="A56" s="16">
        <v>50</v>
      </c>
      <c r="B56" s="17" t="s">
        <v>927</v>
      </c>
      <c r="C56" s="18" t="s">
        <v>927</v>
      </c>
      <c r="E56" s="19" t="s">
        <v>510</v>
      </c>
      <c r="F56" s="19" t="s">
        <v>511</v>
      </c>
      <c r="G56" s="19" t="str">
        <f>IF(F56="","",VLOOKUP(F56,[20]списки!$U$2:$V$147,2,))</f>
        <v>Опасность физических перегрузок от периодического поднятия тяжелых узлов и деталей машин;</v>
      </c>
      <c r="H56" s="19" t="s">
        <v>512</v>
      </c>
      <c r="I56" s="19" t="str">
        <f>IF(F56="","",VLOOKUP(Q56,[20]списки!$O$2:$P$8,2))</f>
        <v xml:space="preserve">Возможный риск, необходимо уделить внимание </v>
      </c>
      <c r="J56" s="19" t="s">
        <v>254</v>
      </c>
      <c r="K56" s="20">
        <v>1</v>
      </c>
      <c r="L56" s="21">
        <v>0.5</v>
      </c>
      <c r="M56" s="20">
        <v>6</v>
      </c>
      <c r="N56" s="21">
        <v>6</v>
      </c>
      <c r="O56" s="20">
        <v>7</v>
      </c>
      <c r="P56" s="21">
        <v>7</v>
      </c>
      <c r="Q56" s="22">
        <v>42</v>
      </c>
      <c r="R56" s="23">
        <v>21</v>
      </c>
    </row>
    <row r="57" spans="1:18" ht="210" customHeight="1" x14ac:dyDescent="0.25">
      <c r="A57" s="16">
        <v>51</v>
      </c>
      <c r="B57" s="17" t="s">
        <v>928</v>
      </c>
      <c r="C57" s="18" t="s">
        <v>928</v>
      </c>
      <c r="E57" s="19" t="s">
        <v>655</v>
      </c>
      <c r="F57" s="19" t="s">
        <v>178</v>
      </c>
      <c r="G57" s="19" t="str">
        <f>IF(F57="","",VLOOKUP(F57,[20]списки!$U$2:$V$147,2,))</f>
        <v>Опасность воздействия повышенных температур воздуха;</v>
      </c>
      <c r="H57" s="19" t="s">
        <v>179</v>
      </c>
      <c r="I57" s="19" t="str">
        <f>IF(F57="","",VLOOKUP(Q57,[20]списки!$O$2:$P$8,2))</f>
        <v xml:space="preserve">Возможный риск, необходимо уделить внимание </v>
      </c>
      <c r="J57" s="19" t="s">
        <v>180</v>
      </c>
      <c r="K57" s="20">
        <v>3</v>
      </c>
      <c r="L57" s="21">
        <v>1</v>
      </c>
      <c r="M57" s="20">
        <v>3</v>
      </c>
      <c r="N57" s="21">
        <v>3</v>
      </c>
      <c r="O57" s="20">
        <v>3</v>
      </c>
      <c r="P57" s="21">
        <v>3</v>
      </c>
      <c r="Q57" s="22">
        <v>27</v>
      </c>
      <c r="R57" s="23">
        <v>9</v>
      </c>
    </row>
    <row r="58" spans="1:18" ht="210" customHeight="1" x14ac:dyDescent="0.25">
      <c r="A58" s="16">
        <v>52</v>
      </c>
      <c r="B58" s="17" t="s">
        <v>929</v>
      </c>
      <c r="C58" s="18" t="s">
        <v>929</v>
      </c>
      <c r="E58" s="19" t="s">
        <v>267</v>
      </c>
      <c r="F58" s="19" t="s">
        <v>268</v>
      </c>
      <c r="G58" s="19" t="str">
        <f>IF(F58="","",VLOOKUP(F58,[20]списки!$U$2:$V$147,2,))</f>
        <v>Опасность повреждения мембранной перепонки уха, связанная с воздействием шума высокой интенсивности;</v>
      </c>
      <c r="H58" s="19" t="s">
        <v>269</v>
      </c>
      <c r="I58" s="19" t="str">
        <f>IF(F58="","",VLOOKUP(Q58,[20]списки!$O$2:$P$8,2))</f>
        <v xml:space="preserve">Возможный риск, необходимо уделить внимание </v>
      </c>
      <c r="J58" s="19" t="s">
        <v>270</v>
      </c>
      <c r="K58" s="20">
        <v>1</v>
      </c>
      <c r="L58" s="21">
        <v>0.5</v>
      </c>
      <c r="M58" s="20">
        <v>6</v>
      </c>
      <c r="N58" s="21">
        <v>6</v>
      </c>
      <c r="O58" s="20">
        <v>7</v>
      </c>
      <c r="P58" s="21">
        <v>7</v>
      </c>
      <c r="Q58" s="22">
        <v>42</v>
      </c>
      <c r="R58" s="23">
        <v>21</v>
      </c>
    </row>
    <row r="59" spans="1:18" ht="210" customHeight="1" x14ac:dyDescent="0.25">
      <c r="A59" s="16">
        <v>53</v>
      </c>
      <c r="B59" s="17" t="s">
        <v>930</v>
      </c>
      <c r="C59" s="18" t="s">
        <v>930</v>
      </c>
      <c r="E59" s="19" t="s">
        <v>278</v>
      </c>
      <c r="F59" s="19" t="s">
        <v>279</v>
      </c>
      <c r="G59" s="19" t="str">
        <f>IF(F59="","",VLOOKUP(F59,[20]списки!$U$2:$V$147,2,))</f>
        <v>Опасность, связанная с возможностью не услышать звуковой сигнал об опасности;</v>
      </c>
      <c r="H59" s="19" t="s">
        <v>280</v>
      </c>
      <c r="I59" s="19" t="str">
        <f>IF(F59="","",VLOOKUP(Q59,[20]списки!$O$2:$P$8,2))</f>
        <v>Небольшой риск, меры не требуются</v>
      </c>
      <c r="J59" s="19" t="s">
        <v>243</v>
      </c>
      <c r="K59" s="20">
        <v>0.5</v>
      </c>
      <c r="L59" s="21">
        <v>0.52</v>
      </c>
      <c r="M59" s="20">
        <v>6</v>
      </c>
      <c r="N59" s="21">
        <v>6</v>
      </c>
      <c r="O59" s="20">
        <v>3</v>
      </c>
      <c r="P59" s="21">
        <v>3</v>
      </c>
      <c r="Q59" s="22">
        <v>9</v>
      </c>
      <c r="R59" s="23">
        <v>9.36</v>
      </c>
    </row>
    <row r="60" spans="1:18" ht="210" customHeight="1" x14ac:dyDescent="0.25">
      <c r="A60" s="16">
        <v>54</v>
      </c>
      <c r="B60" s="17" t="s">
        <v>931</v>
      </c>
      <c r="C60" s="18" t="s">
        <v>931</v>
      </c>
      <c r="E60" s="19" t="s">
        <v>283</v>
      </c>
      <c r="F60" s="19" t="s">
        <v>284</v>
      </c>
      <c r="G60" s="19" t="str">
        <f>IF(F60="","",VLOOKUP(F60,[20]списки!$U$2:$V$147,2,))</f>
        <v>Опасность от воздействия локальной вибрации при использовании ручных механизмов;</v>
      </c>
      <c r="H60" s="19" t="s">
        <v>285</v>
      </c>
      <c r="I60" s="19" t="str">
        <f>IF(F60="","",VLOOKUP(Q60,[20]списки!$O$2:$P$8,2))</f>
        <v xml:space="preserve">Возможный риск, необходимо уделить внимание </v>
      </c>
      <c r="J60" s="19" t="s">
        <v>286</v>
      </c>
      <c r="K60" s="20">
        <v>1</v>
      </c>
      <c r="L60" s="21">
        <v>0.5</v>
      </c>
      <c r="M60" s="20">
        <v>6</v>
      </c>
      <c r="N60" s="21">
        <v>6</v>
      </c>
      <c r="O60" s="20">
        <v>7</v>
      </c>
      <c r="P60" s="21">
        <v>7</v>
      </c>
      <c r="Q60" s="22">
        <v>42</v>
      </c>
      <c r="R60" s="23">
        <v>21</v>
      </c>
    </row>
    <row r="61" spans="1:18" ht="210" customHeight="1" x14ac:dyDescent="0.25">
      <c r="A61" s="16">
        <v>55</v>
      </c>
      <c r="B61" s="17" t="s">
        <v>922</v>
      </c>
      <c r="C61" s="18" t="s">
        <v>922</v>
      </c>
      <c r="E61" s="19" t="s">
        <v>302</v>
      </c>
      <c r="F61" s="19" t="s">
        <v>303</v>
      </c>
      <c r="G61" s="19" t="str">
        <f>IF(F61="","",VLOOKUP(F61,[20]списки!$U$2:$V$147,2,))</f>
        <v>Опасность, связанная с воздействием общей вибрации;</v>
      </c>
      <c r="H61" s="19" t="s">
        <v>304</v>
      </c>
      <c r="I61" s="19" t="str">
        <f>IF(F61="","",VLOOKUP(Q61,[20]списки!$O$2:$P$8,2))</f>
        <v xml:space="preserve">Возможный риск, необходимо уделить внимание </v>
      </c>
      <c r="J61" s="19" t="s">
        <v>305</v>
      </c>
      <c r="K61" s="20">
        <v>0.5</v>
      </c>
      <c r="L61" s="21">
        <v>0.2</v>
      </c>
      <c r="M61" s="20">
        <v>6</v>
      </c>
      <c r="N61" s="21">
        <v>6</v>
      </c>
      <c r="O61" s="20">
        <v>7</v>
      </c>
      <c r="P61" s="21">
        <v>7</v>
      </c>
      <c r="Q61" s="22">
        <v>21</v>
      </c>
      <c r="R61" s="23">
        <v>8.4000000000000021</v>
      </c>
    </row>
    <row r="62" spans="1:18" ht="210" customHeight="1" x14ac:dyDescent="0.25">
      <c r="A62" s="16">
        <v>56</v>
      </c>
      <c r="B62" s="17" t="s">
        <v>932</v>
      </c>
      <c r="C62" s="18" t="s">
        <v>932</v>
      </c>
      <c r="E62" s="19" t="s">
        <v>237</v>
      </c>
      <c r="F62" s="19" t="s">
        <v>238</v>
      </c>
      <c r="G62" s="19" t="str">
        <f>IF(F62="","",VLOOKUP(F62,[20]списки!$U$2:$V$147,2,))</f>
        <v>Опасность воздействия на органы дыхания воздушных смесей, содержащих чистящие и обезжиривающие вещества;</v>
      </c>
      <c r="H62" s="19" t="s">
        <v>239</v>
      </c>
      <c r="I62" s="19" t="str">
        <f>IF(F62="","",VLOOKUP(Q62,[20]списки!$O$2:$P$8,2))</f>
        <v xml:space="preserve">Возможный риск, необходимо уделить внимание </v>
      </c>
      <c r="J62" s="19" t="s">
        <v>234</v>
      </c>
      <c r="K62" s="20">
        <v>0.5</v>
      </c>
      <c r="L62" s="21">
        <v>0.2</v>
      </c>
      <c r="M62" s="20">
        <v>6</v>
      </c>
      <c r="N62" s="21">
        <v>6</v>
      </c>
      <c r="O62" s="20">
        <v>7</v>
      </c>
      <c r="P62" s="21">
        <v>7</v>
      </c>
      <c r="Q62" s="22">
        <v>21</v>
      </c>
      <c r="R62" s="23">
        <v>8.4000000000000021</v>
      </c>
    </row>
    <row r="63" spans="1:18" ht="210" customHeight="1" x14ac:dyDescent="0.25">
      <c r="A63" s="16">
        <v>57</v>
      </c>
      <c r="B63" s="17" t="s">
        <v>933</v>
      </c>
      <c r="C63" s="18" t="s">
        <v>933</v>
      </c>
      <c r="E63" s="19" t="s">
        <v>309</v>
      </c>
      <c r="F63" s="19" t="s">
        <v>310</v>
      </c>
      <c r="G63" s="19" t="str">
        <f>IF(F63="","",VLOOKUP(F63,[20]списки!$U$2:$V$147,2,))</f>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
      <c r="H63" s="19" t="s">
        <v>311</v>
      </c>
      <c r="I63" s="19" t="str">
        <f>IF(F63="","",VLOOKUP(Q63,[20]списки!$O$2:$P$8,2))</f>
        <v xml:space="preserve">Возможный риск, необходимо уделить внимание </v>
      </c>
      <c r="J63" s="19" t="s">
        <v>312</v>
      </c>
      <c r="K63" s="20">
        <v>1</v>
      </c>
      <c r="L63" s="21">
        <v>0.5</v>
      </c>
      <c r="M63" s="20">
        <v>6</v>
      </c>
      <c r="N63" s="21">
        <v>6</v>
      </c>
      <c r="O63" s="20">
        <v>7</v>
      </c>
      <c r="P63" s="21">
        <v>7</v>
      </c>
      <c r="Q63" s="22">
        <v>42</v>
      </c>
      <c r="R63" s="23">
        <v>21</v>
      </c>
    </row>
    <row r="64" spans="1:18" ht="294" x14ac:dyDescent="0.25">
      <c r="A64" s="16">
        <v>58</v>
      </c>
      <c r="B64" s="17" t="s">
        <v>933</v>
      </c>
      <c r="C64" s="18" t="s">
        <v>933</v>
      </c>
      <c r="E64" s="19" t="s">
        <v>315</v>
      </c>
      <c r="F64" s="19" t="s">
        <v>316</v>
      </c>
      <c r="G64" s="19" t="str">
        <f>IF(F64="","",VLOOKUP(F64,[20]списки!$U$2:$V$147,2,))</f>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
      <c r="H64" s="19" t="s">
        <v>317</v>
      </c>
      <c r="I64" s="19" t="str">
        <f>IF(F64="","",VLOOKUP(Q64,[20]списки!$O$2:$P$8,2))</f>
        <v xml:space="preserve">Возможный риск, необходимо уделить внимание </v>
      </c>
      <c r="J64" s="19" t="s">
        <v>318</v>
      </c>
      <c r="K64" s="20">
        <v>0.5</v>
      </c>
      <c r="L64" s="21">
        <v>0.2</v>
      </c>
      <c r="M64" s="20">
        <v>6</v>
      </c>
      <c r="N64" s="21">
        <v>6</v>
      </c>
      <c r="O64" s="20">
        <v>7</v>
      </c>
      <c r="P64" s="21">
        <v>7</v>
      </c>
      <c r="Q64" s="22">
        <v>21</v>
      </c>
      <c r="R64" s="23">
        <v>8.4000000000000021</v>
      </c>
    </row>
    <row r="65" spans="1:18" ht="210" customHeight="1" x14ac:dyDescent="0.25">
      <c r="A65" s="16">
        <v>59</v>
      </c>
      <c r="B65" s="17" t="s">
        <v>933</v>
      </c>
      <c r="C65" s="18" t="s">
        <v>933</v>
      </c>
      <c r="E65" s="19" t="s">
        <v>553</v>
      </c>
      <c r="F65" s="19" t="s">
        <v>554</v>
      </c>
      <c r="G65" s="19" t="str">
        <f>IF(F65="","",VLOOKUP(F65,[20]списки!$U$2:$V$147,2,))</f>
        <v xml:space="preserve"> Опасность, связанная с отсутствием на рабочем месте перечня возможных аварий;</v>
      </c>
      <c r="H65" s="19" t="s">
        <v>555</v>
      </c>
      <c r="I65" s="19" t="str">
        <f>IF(F65="","",VLOOKUP(Q65,[20]списки!$O$2:$P$8,2))</f>
        <v xml:space="preserve">Возможный риск, необходимо уделить внимание </v>
      </c>
      <c r="J65" s="19" t="s">
        <v>556</v>
      </c>
      <c r="K65" s="20">
        <v>0.5</v>
      </c>
      <c r="L65" s="21">
        <v>0.2</v>
      </c>
      <c r="M65" s="20">
        <v>6</v>
      </c>
      <c r="N65" s="21">
        <v>6</v>
      </c>
      <c r="O65" s="20">
        <v>7</v>
      </c>
      <c r="P65" s="21">
        <v>7</v>
      </c>
      <c r="Q65" s="22">
        <v>21</v>
      </c>
      <c r="R65" s="23">
        <v>8.4000000000000021</v>
      </c>
    </row>
    <row r="66" spans="1:18" ht="210" customHeight="1" x14ac:dyDescent="0.25">
      <c r="A66" s="16">
        <v>60</v>
      </c>
      <c r="B66" s="17" t="s">
        <v>933</v>
      </c>
      <c r="C66" s="18" t="s">
        <v>933</v>
      </c>
      <c r="E66" s="19" t="s">
        <v>319</v>
      </c>
      <c r="F66" s="19" t="s">
        <v>320</v>
      </c>
      <c r="G66" s="19" t="str">
        <f>IF(F66="","",VLOOKUP(F66,[20]списки!$U$2:$V$147,2,))</f>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
      <c r="H66" s="19" t="s">
        <v>321</v>
      </c>
      <c r="I66" s="19" t="str">
        <f>IF(F66="","",VLOOKUP(Q66,[20]списки!$O$2:$P$8,2))</f>
        <v xml:space="preserve">Возможный риск, необходимо уделить внимание </v>
      </c>
      <c r="J66" s="19" t="s">
        <v>322</v>
      </c>
      <c r="K66" s="20">
        <v>1</v>
      </c>
      <c r="L66" s="21">
        <v>1</v>
      </c>
      <c r="M66" s="20">
        <v>6</v>
      </c>
      <c r="N66" s="21">
        <v>6</v>
      </c>
      <c r="O66" s="20">
        <v>7</v>
      </c>
      <c r="P66" s="21">
        <v>3</v>
      </c>
      <c r="Q66" s="22">
        <v>42</v>
      </c>
      <c r="R66" s="23">
        <v>18</v>
      </c>
    </row>
    <row r="67" spans="1:18" ht="252" x14ac:dyDescent="0.25">
      <c r="A67" s="16">
        <v>61</v>
      </c>
      <c r="B67" s="17" t="s">
        <v>933</v>
      </c>
      <c r="C67" s="18" t="s">
        <v>933</v>
      </c>
      <c r="E67" s="19" t="s">
        <v>323</v>
      </c>
      <c r="F67" s="19" t="s">
        <v>324</v>
      </c>
      <c r="G67" s="19" t="str">
        <f>IF(F67="","",VLOOKUP(F67,[20]списки!$U$2:$V$147,2,))</f>
        <v>Опасность, связанная с отсутствием информации (схемы, знаков, разметки) о направлении эвакуации в случае возникновения аварии;</v>
      </c>
      <c r="H67" s="19" t="s">
        <v>325</v>
      </c>
      <c r="I67" s="19" t="str">
        <f>IF(F67="","",VLOOKUP(Q67,[20]списки!$O$2:$P$8,2))</f>
        <v xml:space="preserve">Возможный риск, необходимо уделить внимание </v>
      </c>
      <c r="J67" s="19" t="s">
        <v>326</v>
      </c>
      <c r="K67" s="20">
        <v>0.5</v>
      </c>
      <c r="L67" s="21">
        <v>0.2</v>
      </c>
      <c r="M67" s="20">
        <v>6</v>
      </c>
      <c r="N67" s="21">
        <v>6</v>
      </c>
      <c r="O67" s="20">
        <v>15</v>
      </c>
      <c r="P67" s="21">
        <v>3</v>
      </c>
      <c r="Q67" s="22">
        <v>45</v>
      </c>
      <c r="R67" s="23">
        <v>3.6000000000000005</v>
      </c>
    </row>
    <row r="68" spans="1:18" ht="210" customHeight="1" x14ac:dyDescent="0.25">
      <c r="A68" s="16">
        <v>62</v>
      </c>
      <c r="B68" s="17" t="s">
        <v>933</v>
      </c>
      <c r="C68" s="18" t="s">
        <v>933</v>
      </c>
      <c r="E68" s="19" t="s">
        <v>559</v>
      </c>
      <c r="F68" s="19" t="s">
        <v>560</v>
      </c>
      <c r="G68" s="19" t="str">
        <f>IF(F68="","",VLOOKUP(F68,[20]списки!$U$2:$V$147,2,))</f>
        <v>Опасность, связанная с допуском работников, не прошедших подготовку по охране труда;</v>
      </c>
      <c r="H68" s="19" t="s">
        <v>561</v>
      </c>
      <c r="I68" s="19" t="str">
        <f>IF(F68="","",VLOOKUP(Q68,[20]списки!$O$2:$P$8,2))</f>
        <v>Серьезный риск, требуются меры по снижению степени риска в установленные сроки</v>
      </c>
      <c r="J68" s="19" t="s">
        <v>562</v>
      </c>
      <c r="K68" s="20">
        <v>3</v>
      </c>
      <c r="L68" s="21">
        <v>0.5</v>
      </c>
      <c r="M68" s="20">
        <v>6</v>
      </c>
      <c r="N68" s="21">
        <v>6</v>
      </c>
      <c r="O68" s="20">
        <v>7</v>
      </c>
      <c r="P68" s="21">
        <v>7</v>
      </c>
      <c r="Q68" s="22">
        <v>126</v>
      </c>
      <c r="R68" s="23">
        <v>21</v>
      </c>
    </row>
    <row r="69" spans="1:18" ht="210" customHeight="1" x14ac:dyDescent="0.25">
      <c r="A69" s="16">
        <v>63</v>
      </c>
      <c r="B69" s="17" t="s">
        <v>934</v>
      </c>
      <c r="C69" s="18" t="s">
        <v>934</v>
      </c>
      <c r="E69" s="19" t="s">
        <v>309</v>
      </c>
      <c r="F69" s="19" t="s">
        <v>310</v>
      </c>
      <c r="G69" s="19" t="str">
        <f>IF(F69="","",VLOOKUP(F69,[20]списки!$U$2:$V$147,2,))</f>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
      <c r="H69" s="19" t="s">
        <v>311</v>
      </c>
      <c r="I69" s="19" t="str">
        <f>IF(F69="","",VLOOKUP(Q69,[20]списки!$O$2:$P$8,2))</f>
        <v xml:space="preserve">Возможный риск, необходимо уделить внимание </v>
      </c>
      <c r="J69" s="19" t="s">
        <v>312</v>
      </c>
      <c r="K69" s="20">
        <v>1</v>
      </c>
      <c r="L69" s="21">
        <v>0.5</v>
      </c>
      <c r="M69" s="20">
        <v>6</v>
      </c>
      <c r="N69" s="21">
        <v>6</v>
      </c>
      <c r="O69" s="20">
        <v>7</v>
      </c>
      <c r="P69" s="21">
        <v>7</v>
      </c>
      <c r="Q69" s="22">
        <v>42</v>
      </c>
      <c r="R69" s="23">
        <v>21</v>
      </c>
    </row>
    <row r="70" spans="1:18" ht="294" x14ac:dyDescent="0.25">
      <c r="A70" s="16">
        <v>64</v>
      </c>
      <c r="B70" s="17" t="s">
        <v>934</v>
      </c>
      <c r="C70" s="18" t="s">
        <v>934</v>
      </c>
      <c r="E70" s="19" t="s">
        <v>315</v>
      </c>
      <c r="F70" s="19" t="s">
        <v>316</v>
      </c>
      <c r="G70" s="19" t="str">
        <f>IF(F70="","",VLOOKUP(F70,[20]списки!$U$2:$V$147,2,))</f>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
      <c r="H70" s="19" t="s">
        <v>317</v>
      </c>
      <c r="I70" s="19" t="str">
        <f>IF(F70="","",VLOOKUP(Q70,[20]списки!$O$2:$P$8,2))</f>
        <v xml:space="preserve">Возможный риск, необходимо уделить внимание </v>
      </c>
      <c r="J70" s="19" t="s">
        <v>318</v>
      </c>
      <c r="K70" s="20">
        <v>0.5</v>
      </c>
      <c r="L70" s="21">
        <v>0.2</v>
      </c>
      <c r="M70" s="20">
        <v>6</v>
      </c>
      <c r="N70" s="21">
        <v>6</v>
      </c>
      <c r="O70" s="20">
        <v>7</v>
      </c>
      <c r="P70" s="21">
        <v>7</v>
      </c>
      <c r="Q70" s="22">
        <v>21</v>
      </c>
      <c r="R70" s="23">
        <v>8.4000000000000021</v>
      </c>
    </row>
    <row r="71" spans="1:18" ht="210" customHeight="1" x14ac:dyDescent="0.25">
      <c r="A71" s="16">
        <v>65</v>
      </c>
      <c r="B71" s="17" t="s">
        <v>934</v>
      </c>
      <c r="C71" s="18" t="s">
        <v>934</v>
      </c>
      <c r="E71" s="19" t="s">
        <v>553</v>
      </c>
      <c r="F71" s="19" t="s">
        <v>554</v>
      </c>
      <c r="G71" s="19" t="str">
        <f>IF(F71="","",VLOOKUP(F71,[20]списки!$U$2:$V$147,2,))</f>
        <v xml:space="preserve"> Опасность, связанная с отсутствием на рабочем месте перечня возможных аварий;</v>
      </c>
      <c r="H71" s="19" t="s">
        <v>555</v>
      </c>
      <c r="I71" s="19" t="str">
        <f>IF(F71="","",VLOOKUP(Q71,[20]списки!$O$2:$P$8,2))</f>
        <v xml:space="preserve">Возможный риск, необходимо уделить внимание </v>
      </c>
      <c r="J71" s="19" t="s">
        <v>556</v>
      </c>
      <c r="K71" s="20">
        <v>0.5</v>
      </c>
      <c r="L71" s="21">
        <v>0.2</v>
      </c>
      <c r="M71" s="20">
        <v>6</v>
      </c>
      <c r="N71" s="21">
        <v>6</v>
      </c>
      <c r="O71" s="20">
        <v>7</v>
      </c>
      <c r="P71" s="21">
        <v>7</v>
      </c>
      <c r="Q71" s="22">
        <v>21</v>
      </c>
      <c r="R71" s="23">
        <v>8.4000000000000021</v>
      </c>
    </row>
    <row r="72" spans="1:18" ht="210" x14ac:dyDescent="0.25">
      <c r="A72" s="16">
        <v>66</v>
      </c>
      <c r="B72" s="17" t="s">
        <v>934</v>
      </c>
      <c r="C72" s="18" t="s">
        <v>934</v>
      </c>
      <c r="E72" s="19" t="s">
        <v>319</v>
      </c>
      <c r="F72" s="19" t="s">
        <v>320</v>
      </c>
      <c r="G72" s="19" t="str">
        <f>IF(F72="","",VLOOKUP(F72,[20]списки!$U$2:$V$147,2,))</f>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
      <c r="H72" s="19" t="s">
        <v>321</v>
      </c>
      <c r="I72" s="19" t="str">
        <f>IF(F72="","",VLOOKUP(Q72,[20]списки!$O$2:$P$8,2))</f>
        <v xml:space="preserve">Возможный риск, необходимо уделить внимание </v>
      </c>
      <c r="J72" s="19" t="s">
        <v>322</v>
      </c>
      <c r="K72" s="20">
        <v>1</v>
      </c>
      <c r="L72" s="21">
        <v>1</v>
      </c>
      <c r="M72" s="20">
        <v>6</v>
      </c>
      <c r="N72" s="21">
        <v>6</v>
      </c>
      <c r="O72" s="20">
        <v>7</v>
      </c>
      <c r="P72" s="21">
        <v>3</v>
      </c>
      <c r="Q72" s="22">
        <v>42</v>
      </c>
      <c r="R72" s="23">
        <v>18</v>
      </c>
    </row>
    <row r="73" spans="1:18" ht="252" x14ac:dyDescent="0.25">
      <c r="A73" s="16">
        <v>67</v>
      </c>
      <c r="B73" s="17" t="s">
        <v>934</v>
      </c>
      <c r="C73" s="18" t="s">
        <v>934</v>
      </c>
      <c r="E73" s="19" t="s">
        <v>323</v>
      </c>
      <c r="F73" s="19" t="s">
        <v>324</v>
      </c>
      <c r="G73" s="19" t="str">
        <f>IF(F73="","",VLOOKUP(F73,[20]списки!$U$2:$V$147,2,))</f>
        <v>Опасность, связанная с отсутствием информации (схемы, знаков, разметки) о направлении эвакуации в случае возникновения аварии;</v>
      </c>
      <c r="H73" s="19" t="s">
        <v>325</v>
      </c>
      <c r="I73" s="19" t="str">
        <f>IF(F73="","",VLOOKUP(Q73,[20]списки!$O$2:$P$8,2))</f>
        <v xml:space="preserve">Возможный риск, необходимо уделить внимание </v>
      </c>
      <c r="J73" s="19" t="s">
        <v>326</v>
      </c>
      <c r="K73" s="20">
        <v>0.5</v>
      </c>
      <c r="L73" s="21">
        <v>0.2</v>
      </c>
      <c r="M73" s="20">
        <v>6</v>
      </c>
      <c r="N73" s="21">
        <v>6</v>
      </c>
      <c r="O73" s="20">
        <v>15</v>
      </c>
      <c r="P73" s="21">
        <v>3</v>
      </c>
      <c r="Q73" s="22">
        <v>45</v>
      </c>
      <c r="R73" s="23">
        <v>3.6000000000000005</v>
      </c>
    </row>
    <row r="74" spans="1:18" ht="210" customHeight="1" x14ac:dyDescent="0.25">
      <c r="A74" s="16">
        <v>68</v>
      </c>
      <c r="B74" s="17" t="s">
        <v>934</v>
      </c>
      <c r="C74" s="18" t="s">
        <v>934</v>
      </c>
      <c r="E74" s="19" t="s">
        <v>559</v>
      </c>
      <c r="F74" s="19" t="s">
        <v>560</v>
      </c>
      <c r="G74" s="19" t="str">
        <f>IF(F74="","",VLOOKUP(F74,[20]списки!$U$2:$V$147,2,))</f>
        <v>Опасность, связанная с допуском работников, не прошедших подготовку по охране труда;</v>
      </c>
      <c r="H74" s="19" t="s">
        <v>561</v>
      </c>
      <c r="I74" s="19" t="str">
        <f>IF(F74="","",VLOOKUP(Q74,[20]списки!$O$2:$P$8,2))</f>
        <v>Серьезный риск, требуются меры по снижению степени риска в установленные сроки</v>
      </c>
      <c r="J74" s="19" t="s">
        <v>562</v>
      </c>
      <c r="K74" s="20">
        <v>3</v>
      </c>
      <c r="L74" s="21">
        <v>0.5</v>
      </c>
      <c r="M74" s="20">
        <v>6</v>
      </c>
      <c r="N74" s="21">
        <v>6</v>
      </c>
      <c r="O74" s="20">
        <v>7</v>
      </c>
      <c r="P74" s="21">
        <v>7</v>
      </c>
      <c r="Q74" s="22">
        <v>126</v>
      </c>
      <c r="R74" s="23">
        <v>21</v>
      </c>
    </row>
    <row r="75" spans="1:18" ht="210" customHeight="1" x14ac:dyDescent="0.25">
      <c r="A75" s="16">
        <v>69</v>
      </c>
      <c r="B75" s="17" t="s">
        <v>935</v>
      </c>
      <c r="C75" s="18" t="s">
        <v>935</v>
      </c>
      <c r="E75" s="19" t="s">
        <v>309</v>
      </c>
      <c r="F75" s="19" t="s">
        <v>310</v>
      </c>
      <c r="G75" s="19" t="str">
        <f>IF(F75="","",VLOOKUP(F75,[20]списки!$U$2:$V$147,2,))</f>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
      <c r="H75" s="19" t="s">
        <v>311</v>
      </c>
      <c r="I75" s="19" t="str">
        <f>IF(F75="","",VLOOKUP(Q75,[20]списки!$O$2:$P$8,2))</f>
        <v xml:space="preserve">Возможный риск, необходимо уделить внимание </v>
      </c>
      <c r="J75" s="19" t="s">
        <v>312</v>
      </c>
      <c r="K75" s="20">
        <v>1</v>
      </c>
      <c r="L75" s="21">
        <v>0.5</v>
      </c>
      <c r="M75" s="20">
        <v>6</v>
      </c>
      <c r="N75" s="21">
        <v>6</v>
      </c>
      <c r="O75" s="20">
        <v>7</v>
      </c>
      <c r="P75" s="21">
        <v>7</v>
      </c>
      <c r="Q75" s="22">
        <v>42</v>
      </c>
      <c r="R75" s="23">
        <v>21</v>
      </c>
    </row>
    <row r="76" spans="1:18" ht="210" customHeight="1" x14ac:dyDescent="0.25">
      <c r="A76" s="16">
        <v>70</v>
      </c>
      <c r="B76" s="17" t="s">
        <v>936</v>
      </c>
      <c r="C76" s="18" t="s">
        <v>936</v>
      </c>
      <c r="E76" s="19" t="s">
        <v>327</v>
      </c>
      <c r="F76" s="19" t="s">
        <v>328</v>
      </c>
      <c r="G76" s="19" t="str">
        <f>IF(F76="","",VLOOKUP(F76,[20]списки!$U$2:$V$147,2,))</f>
        <v xml:space="preserve"> Опасность от вдыхания дыма, паров вредных газов и пыли при пожаре;</v>
      </c>
      <c r="H76" s="19" t="s">
        <v>329</v>
      </c>
      <c r="I76" s="19" t="str">
        <f>IF(F76="","",VLOOKUP(Q76,[20]списки!$O$2:$P$8,2))</f>
        <v>Высокий риск, требуются неотложные меры, усовершенствования</v>
      </c>
      <c r="J76" s="19" t="s">
        <v>330</v>
      </c>
      <c r="K76" s="20">
        <v>3</v>
      </c>
      <c r="L76" s="21">
        <v>1</v>
      </c>
      <c r="M76" s="20">
        <v>6</v>
      </c>
      <c r="N76" s="21">
        <v>6</v>
      </c>
      <c r="O76" s="20">
        <v>15</v>
      </c>
      <c r="P76" s="21">
        <v>7</v>
      </c>
      <c r="Q76" s="22">
        <v>270</v>
      </c>
      <c r="R76" s="23">
        <v>42</v>
      </c>
    </row>
    <row r="77" spans="1:18" ht="210" customHeight="1" x14ac:dyDescent="0.25">
      <c r="A77" s="16">
        <v>71</v>
      </c>
      <c r="B77" s="17" t="s">
        <v>937</v>
      </c>
      <c r="C77" s="18" t="s">
        <v>937</v>
      </c>
      <c r="E77" s="19" t="s">
        <v>333</v>
      </c>
      <c r="F77" s="19" t="s">
        <v>334</v>
      </c>
      <c r="G77" s="19" t="str">
        <f>IF(F77="","",VLOOKUP(F77,[20]списки!$U$2:$V$147,2,))</f>
        <v xml:space="preserve"> Опасность воспламенения;</v>
      </c>
      <c r="H77" s="19" t="s">
        <v>335</v>
      </c>
      <c r="I77" s="19" t="str">
        <f>IF(F77="","",VLOOKUP(Q77,[20]списки!$O$2:$P$8,2))</f>
        <v>Высокий риск, требуются неотложные меры, усовершенствования</v>
      </c>
      <c r="J77" s="19" t="s">
        <v>336</v>
      </c>
      <c r="K77" s="20">
        <v>3</v>
      </c>
      <c r="L77" s="21">
        <v>0.5</v>
      </c>
      <c r="M77" s="20">
        <v>6</v>
      </c>
      <c r="N77" s="21">
        <v>6</v>
      </c>
      <c r="O77" s="20">
        <v>15</v>
      </c>
      <c r="P77" s="21">
        <v>15</v>
      </c>
      <c r="Q77" s="22">
        <v>270</v>
      </c>
      <c r="R77" s="23">
        <v>45</v>
      </c>
    </row>
    <row r="78" spans="1:18" ht="210" customHeight="1" x14ac:dyDescent="0.25">
      <c r="A78" s="16">
        <v>72</v>
      </c>
      <c r="B78" s="17" t="s">
        <v>938</v>
      </c>
      <c r="C78" s="18" t="s">
        <v>938</v>
      </c>
      <c r="E78" s="19" t="s">
        <v>337</v>
      </c>
      <c r="F78" s="19" t="s">
        <v>338</v>
      </c>
      <c r="G78" s="19" t="str">
        <f>IF(F78="","",VLOOKUP(F78,[20]списки!$U$2:$V$147,2,))</f>
        <v xml:space="preserve"> Опасность воздействия открытого пламени;</v>
      </c>
      <c r="H78" s="19" t="s">
        <v>339</v>
      </c>
      <c r="I78" s="19" t="str">
        <f>IF(F78="","",VLOOKUP(Q78,[20]списки!$O$2:$P$8,2))</f>
        <v>Серьезный риск, требуются меры по снижению степени риска в установленные сроки</v>
      </c>
      <c r="J78" s="19" t="s">
        <v>340</v>
      </c>
      <c r="K78" s="20">
        <v>3</v>
      </c>
      <c r="L78" s="21">
        <v>0.5</v>
      </c>
      <c r="M78" s="20">
        <v>6</v>
      </c>
      <c r="N78" s="21">
        <v>6</v>
      </c>
      <c r="O78" s="20">
        <v>7</v>
      </c>
      <c r="P78" s="21">
        <v>7</v>
      </c>
      <c r="Q78" s="22">
        <v>126</v>
      </c>
      <c r="R78" s="23">
        <v>21</v>
      </c>
    </row>
    <row r="79" spans="1:18" ht="210" customHeight="1" x14ac:dyDescent="0.25">
      <c r="A79" s="16">
        <v>73</v>
      </c>
      <c r="B79" s="17" t="s">
        <v>939</v>
      </c>
      <c r="C79" s="18" t="s">
        <v>939</v>
      </c>
      <c r="E79" s="19" t="s">
        <v>871</v>
      </c>
      <c r="F79" s="19" t="s">
        <v>872</v>
      </c>
      <c r="G79" s="19" t="str">
        <f>IF(F79="","",VLOOKUP(F79,[20]списки!$U$2:$V$147,2,))</f>
        <v>Опасность воздействия осколков частей разрушившихся зданий, сооружений, строений;</v>
      </c>
      <c r="H79" s="19" t="s">
        <v>874</v>
      </c>
      <c r="I79" s="19" t="str">
        <f>IF(F79="","",VLOOKUP(Q79,[20]списки!$O$2:$P$8,2))</f>
        <v>Высокий риск, требуются неотложные меры, усовершенствования</v>
      </c>
      <c r="J79" s="19" t="s">
        <v>330</v>
      </c>
      <c r="K79" s="20">
        <v>3</v>
      </c>
      <c r="L79" s="21">
        <v>1</v>
      </c>
      <c r="M79" s="20">
        <v>6</v>
      </c>
      <c r="N79" s="21">
        <v>6</v>
      </c>
      <c r="O79" s="20">
        <v>15</v>
      </c>
      <c r="P79" s="21">
        <v>7</v>
      </c>
      <c r="Q79" s="22">
        <v>270</v>
      </c>
      <c r="R79" s="23">
        <v>42</v>
      </c>
    </row>
    <row r="80" spans="1:18" ht="210" customHeight="1" x14ac:dyDescent="0.25">
      <c r="A80" s="16">
        <v>74</v>
      </c>
      <c r="B80" s="17" t="s">
        <v>940</v>
      </c>
      <c r="C80" s="18" t="s">
        <v>940</v>
      </c>
      <c r="E80" s="19" t="s">
        <v>352</v>
      </c>
      <c r="F80" s="19" t="s">
        <v>353</v>
      </c>
      <c r="G80" s="19" t="str">
        <f>IF(F80="","",VLOOKUP(F80,[20]списки!$U$2:$V$147,2,))</f>
        <v>Опасность наезда на человека;</v>
      </c>
      <c r="H80" s="19" t="s">
        <v>354</v>
      </c>
      <c r="I80" s="19" t="str">
        <f>IF(F80="","",VLOOKUP(Q80,[20]списки!$O$2:$P$8,2))</f>
        <v>Серьезный риск, требуются меры по снижению степени риска в установленные сроки</v>
      </c>
      <c r="J80" s="19" t="s">
        <v>355</v>
      </c>
      <c r="K80" s="20">
        <v>1</v>
      </c>
      <c r="L80" s="21">
        <v>0.2</v>
      </c>
      <c r="M80" s="20">
        <v>6</v>
      </c>
      <c r="N80" s="21">
        <v>6</v>
      </c>
      <c r="O80" s="20">
        <v>15</v>
      </c>
      <c r="P80" s="21">
        <v>15</v>
      </c>
      <c r="Q80" s="22">
        <v>90</v>
      </c>
      <c r="R80" s="23">
        <v>18.000000000000004</v>
      </c>
    </row>
    <row r="81" spans="1:18" ht="210" customHeight="1" x14ac:dyDescent="0.25">
      <c r="A81" s="16">
        <v>75</v>
      </c>
      <c r="B81" s="17" t="s">
        <v>940</v>
      </c>
      <c r="C81" s="18" t="s">
        <v>940</v>
      </c>
      <c r="E81" s="19" t="s">
        <v>352</v>
      </c>
      <c r="F81" s="19" t="s">
        <v>358</v>
      </c>
      <c r="G81" s="19" t="str">
        <f>IF(F81="","",VLOOKUP(F81,[20]списки!$U$2:$V$147,2,))</f>
        <v>Опасность падения с транспортного средства;</v>
      </c>
      <c r="H81" s="19" t="s">
        <v>359</v>
      </c>
      <c r="I81" s="19" t="str">
        <f>IF(F81="","",VLOOKUP(Q81,[20]списки!$O$2:$P$8,2))</f>
        <v xml:space="preserve">Возможный риск, необходимо уделить внимание </v>
      </c>
      <c r="J81" s="19" t="s">
        <v>360</v>
      </c>
      <c r="K81" s="20">
        <v>0.5</v>
      </c>
      <c r="L81" s="21">
        <v>0.2</v>
      </c>
      <c r="M81" s="20">
        <v>6</v>
      </c>
      <c r="N81" s="21">
        <v>6</v>
      </c>
      <c r="O81" s="20">
        <v>15</v>
      </c>
      <c r="P81" s="21">
        <v>15</v>
      </c>
      <c r="Q81" s="22">
        <v>45</v>
      </c>
      <c r="R81" s="23">
        <v>18.000000000000004</v>
      </c>
    </row>
    <row r="82" spans="1:18" ht="210" customHeight="1" x14ac:dyDescent="0.25">
      <c r="A82" s="16">
        <v>76</v>
      </c>
      <c r="B82" s="17" t="s">
        <v>940</v>
      </c>
      <c r="C82" s="18" t="s">
        <v>940</v>
      </c>
      <c r="E82" s="19" t="s">
        <v>352</v>
      </c>
      <c r="F82" s="19" t="s">
        <v>569</v>
      </c>
      <c r="G82" s="19" t="str">
        <f>IF(F82="","",VLOOKUP(F82,[20]списки!$U$2:$V$147,2,))</f>
        <v>Опасность раздавливания человека, находящегося между двумя сближающимися транспортными средствами;</v>
      </c>
      <c r="H82" s="19" t="s">
        <v>570</v>
      </c>
      <c r="I82" s="19" t="str">
        <f>IF(F82="","",VLOOKUP(Q82,[20]списки!$O$2:$P$8,2))</f>
        <v>Серьезный риск, требуются меры по снижению степени риска в установленные сроки</v>
      </c>
      <c r="J82" s="19" t="s">
        <v>355</v>
      </c>
      <c r="K82" s="20">
        <v>1</v>
      </c>
      <c r="L82" s="21">
        <v>0.2</v>
      </c>
      <c r="M82" s="20">
        <v>6</v>
      </c>
      <c r="N82" s="21">
        <v>6</v>
      </c>
      <c r="O82" s="20">
        <v>15</v>
      </c>
      <c r="P82" s="21">
        <v>15</v>
      </c>
      <c r="Q82" s="22">
        <v>90</v>
      </c>
      <c r="R82" s="23">
        <v>18.000000000000004</v>
      </c>
    </row>
    <row r="83" spans="1:18" ht="210" customHeight="1" x14ac:dyDescent="0.25">
      <c r="A83" s="16">
        <v>77</v>
      </c>
      <c r="B83" s="17" t="s">
        <v>941</v>
      </c>
      <c r="C83" s="18" t="s">
        <v>941</v>
      </c>
      <c r="E83" s="19" t="s">
        <v>352</v>
      </c>
      <c r="F83" s="19" t="s">
        <v>353</v>
      </c>
      <c r="G83" s="19" t="str">
        <f>IF(F83="","",VLOOKUP(F83,[20]списки!$U$2:$V$147,2,))</f>
        <v>Опасность наезда на человека;</v>
      </c>
      <c r="H83" s="19" t="s">
        <v>354</v>
      </c>
      <c r="I83" s="19" t="str">
        <f>IF(F83="","",VLOOKUP(Q83,[20]списки!$O$2:$P$8,2))</f>
        <v>Серьезный риск, требуются меры по снижению степени риска в установленные сроки</v>
      </c>
      <c r="J83" s="19" t="s">
        <v>355</v>
      </c>
      <c r="K83" s="20">
        <v>1</v>
      </c>
      <c r="L83" s="21">
        <v>0.2</v>
      </c>
      <c r="M83" s="20">
        <v>6</v>
      </c>
      <c r="N83" s="21">
        <v>6</v>
      </c>
      <c r="O83" s="20">
        <v>15</v>
      </c>
      <c r="P83" s="21">
        <v>15</v>
      </c>
      <c r="Q83" s="22">
        <v>90</v>
      </c>
      <c r="R83" s="23">
        <v>18.000000000000004</v>
      </c>
    </row>
    <row r="84" spans="1:18" ht="210" customHeight="1" x14ac:dyDescent="0.25">
      <c r="A84" s="16">
        <v>78</v>
      </c>
      <c r="B84" s="17" t="s">
        <v>941</v>
      </c>
      <c r="C84" s="18" t="s">
        <v>941</v>
      </c>
      <c r="E84" s="19" t="s">
        <v>352</v>
      </c>
      <c r="F84" s="19" t="s">
        <v>358</v>
      </c>
      <c r="G84" s="19" t="str">
        <f>IF(F84="","",VLOOKUP(F84,[20]списки!$U$2:$V$147,2,))</f>
        <v>Опасность падения с транспортного средства;</v>
      </c>
      <c r="H84" s="19" t="s">
        <v>359</v>
      </c>
      <c r="I84" s="19" t="str">
        <f>IF(F84="","",VLOOKUP(Q84,[20]списки!$O$2:$P$8,2))</f>
        <v xml:space="preserve">Возможный риск, необходимо уделить внимание </v>
      </c>
      <c r="J84" s="19" t="s">
        <v>360</v>
      </c>
      <c r="K84" s="20">
        <v>0.5</v>
      </c>
      <c r="L84" s="21">
        <v>0.2</v>
      </c>
      <c r="M84" s="20">
        <v>6</v>
      </c>
      <c r="N84" s="21">
        <v>6</v>
      </c>
      <c r="O84" s="20">
        <v>15</v>
      </c>
      <c r="P84" s="21">
        <v>15</v>
      </c>
      <c r="Q84" s="22">
        <v>45</v>
      </c>
      <c r="R84" s="23">
        <v>18.000000000000004</v>
      </c>
    </row>
    <row r="85" spans="1:18" ht="210" customHeight="1" x14ac:dyDescent="0.25">
      <c r="A85" s="16">
        <v>79</v>
      </c>
      <c r="B85" s="17" t="s">
        <v>941</v>
      </c>
      <c r="C85" s="18" t="s">
        <v>941</v>
      </c>
      <c r="E85" s="19" t="s">
        <v>352</v>
      </c>
      <c r="F85" s="19" t="s">
        <v>569</v>
      </c>
      <c r="G85" s="19" t="str">
        <f>IF(F85="","",VLOOKUP(F85,[20]списки!$U$2:$V$147,2,))</f>
        <v>Опасность раздавливания человека, находящегося между двумя сближающимися транспортными средствами;</v>
      </c>
      <c r="H85" s="19" t="s">
        <v>570</v>
      </c>
      <c r="I85" s="19" t="str">
        <f>IF(F85="","",VLOOKUP(Q85,[20]списки!$O$2:$P$8,2))</f>
        <v>Серьезный риск, требуются меры по снижению степени риска в установленные сроки</v>
      </c>
      <c r="J85" s="19" t="s">
        <v>355</v>
      </c>
      <c r="K85" s="20">
        <v>1</v>
      </c>
      <c r="L85" s="21">
        <v>0.2</v>
      </c>
      <c r="M85" s="20">
        <v>6</v>
      </c>
      <c r="N85" s="21">
        <v>6</v>
      </c>
      <c r="O85" s="20">
        <v>15</v>
      </c>
      <c r="P85" s="21">
        <v>15</v>
      </c>
      <c r="Q85" s="22">
        <v>90</v>
      </c>
      <c r="R85" s="23">
        <v>18.000000000000004</v>
      </c>
    </row>
    <row r="86" spans="1:18" ht="210" customHeight="1" x14ac:dyDescent="0.25">
      <c r="A86" s="16">
        <v>80</v>
      </c>
      <c r="B86" s="17" t="s">
        <v>941</v>
      </c>
      <c r="C86" s="18" t="s">
        <v>941</v>
      </c>
      <c r="E86" s="19" t="s">
        <v>363</v>
      </c>
      <c r="F86" s="19" t="s">
        <v>364</v>
      </c>
      <c r="G86" s="19" t="str">
        <f>IF(F86="","",VLOOKUP(F86,[20]списки!$U$2:$V$147,2,))</f>
        <v>Опасность опрокидывания транспортного средства при нарушении способов установки и строповки грузов;</v>
      </c>
      <c r="H86" s="19" t="s">
        <v>365</v>
      </c>
      <c r="I86" s="19" t="str">
        <f>IF(F86="","",VLOOKUP(Q86,[20]списки!$O$2:$P$8,2))</f>
        <v xml:space="preserve">Возможный риск, необходимо уделить внимание </v>
      </c>
      <c r="J86" s="19" t="s">
        <v>366</v>
      </c>
      <c r="K86" s="20">
        <v>0.5</v>
      </c>
      <c r="L86" s="21">
        <v>0.2</v>
      </c>
      <c r="M86" s="20">
        <v>6</v>
      </c>
      <c r="N86" s="21">
        <v>6</v>
      </c>
      <c r="O86" s="20">
        <v>15</v>
      </c>
      <c r="P86" s="21">
        <v>15</v>
      </c>
      <c r="Q86" s="22">
        <v>45</v>
      </c>
      <c r="R86" s="23">
        <v>18.000000000000004</v>
      </c>
    </row>
    <row r="87" spans="1:18" ht="210" customHeight="1" x14ac:dyDescent="0.25">
      <c r="A87" s="16">
        <v>81</v>
      </c>
      <c r="B87" s="17" t="s">
        <v>941</v>
      </c>
      <c r="C87" s="18" t="s">
        <v>941</v>
      </c>
      <c r="E87" s="19" t="s">
        <v>367</v>
      </c>
      <c r="F87" s="19" t="s">
        <v>368</v>
      </c>
      <c r="G87" s="19" t="str">
        <f>IF(F87="","",VLOOKUP(F87,[20]списки!$U$2:$V$147,2,))</f>
        <v>Опасность от груза, перемещающегося во время движения транспортного средства, из-за несоблюдения правил его укладки и крепления;</v>
      </c>
      <c r="H87" s="19" t="s">
        <v>369</v>
      </c>
      <c r="I87" s="19" t="str">
        <f>IF(F87="","",VLOOKUP(Q87,[20]списки!$O$2:$P$8,2))</f>
        <v>Серьезный риск, требуются меры по снижению степени риска в установленные сроки</v>
      </c>
      <c r="J87" s="19" t="s">
        <v>370</v>
      </c>
      <c r="K87" s="20">
        <v>1</v>
      </c>
      <c r="L87" s="21">
        <v>0.2</v>
      </c>
      <c r="M87" s="20">
        <v>6</v>
      </c>
      <c r="N87" s="21">
        <v>6</v>
      </c>
      <c r="O87" s="20">
        <v>15</v>
      </c>
      <c r="P87" s="21">
        <v>15</v>
      </c>
      <c r="Q87" s="22">
        <v>90</v>
      </c>
      <c r="R87" s="23">
        <v>18.000000000000004</v>
      </c>
    </row>
    <row r="88" spans="1:18" ht="210" customHeight="1" x14ac:dyDescent="0.25">
      <c r="A88" s="16">
        <v>82</v>
      </c>
      <c r="B88" s="17" t="s">
        <v>941</v>
      </c>
      <c r="C88" s="18" t="s">
        <v>941</v>
      </c>
      <c r="E88" s="19" t="s">
        <v>352</v>
      </c>
      <c r="F88" s="19" t="s">
        <v>575</v>
      </c>
      <c r="G88" s="19" t="str">
        <f>IF(F88="","",VLOOKUP(F88,[20]списки!$U$2:$V$147,2,))</f>
        <v>Опасность травмирования в результате дорожно-транспортного происшествия;</v>
      </c>
      <c r="H88" s="19" t="s">
        <v>576</v>
      </c>
      <c r="I88" s="19" t="str">
        <f>IF(F88="","",VLOOKUP(Q88,[20]списки!$O$2:$P$8,2))</f>
        <v>Серьезный риск, требуются меры по снижению степени риска в установленные сроки</v>
      </c>
      <c r="J88" s="19" t="s">
        <v>355</v>
      </c>
      <c r="K88" s="20">
        <v>1</v>
      </c>
      <c r="L88" s="21">
        <v>0.2</v>
      </c>
      <c r="M88" s="20">
        <v>6</v>
      </c>
      <c r="N88" s="21">
        <v>6</v>
      </c>
      <c r="O88" s="20">
        <v>15</v>
      </c>
      <c r="P88" s="21">
        <v>15</v>
      </c>
      <c r="Q88" s="22">
        <v>90</v>
      </c>
      <c r="R88" s="23">
        <v>18.000000000000004</v>
      </c>
    </row>
    <row r="89" spans="1:18" ht="210" customHeight="1" x14ac:dyDescent="0.25">
      <c r="A89" s="16">
        <v>83</v>
      </c>
      <c r="B89" s="17" t="s">
        <v>941</v>
      </c>
      <c r="C89" s="18" t="s">
        <v>941</v>
      </c>
      <c r="E89" s="19" t="s">
        <v>352</v>
      </c>
      <c r="F89" s="19" t="s">
        <v>371</v>
      </c>
      <c r="G89" s="19" t="str">
        <f>IF(F89="","",VLOOKUP(F89,[20]списки!$U$2:$V$147,2,))</f>
        <v>Опасность опрокидывания транспортного средства при проведении работ;</v>
      </c>
      <c r="H89" s="19" t="s">
        <v>372</v>
      </c>
      <c r="I89" s="19" t="str">
        <f>IF(F89="","",VLOOKUP(Q89,[20]списки!$O$2:$P$8,2))</f>
        <v xml:space="preserve">Возможный риск, необходимо уделить внимание </v>
      </c>
      <c r="J89" s="19" t="s">
        <v>366</v>
      </c>
      <c r="K89" s="20">
        <v>0.5</v>
      </c>
      <c r="L89" s="21">
        <v>0.2</v>
      </c>
      <c r="M89" s="20">
        <v>6</v>
      </c>
      <c r="N89" s="21">
        <v>6</v>
      </c>
      <c r="O89" s="20">
        <v>15</v>
      </c>
      <c r="P89" s="21">
        <v>15</v>
      </c>
      <c r="Q89" s="22">
        <v>45</v>
      </c>
      <c r="R89" s="23">
        <v>18.000000000000004</v>
      </c>
    </row>
    <row r="90" spans="1:18" ht="210" customHeight="1" x14ac:dyDescent="0.25">
      <c r="A90" s="16">
        <v>84</v>
      </c>
      <c r="B90" s="17" t="s">
        <v>942</v>
      </c>
      <c r="C90" s="18" t="s">
        <v>942</v>
      </c>
      <c r="E90" s="19" t="s">
        <v>352</v>
      </c>
      <c r="F90" s="19" t="s">
        <v>353</v>
      </c>
      <c r="G90" s="19" t="str">
        <f>IF(F90="","",VLOOKUP(F90,[20]списки!$U$2:$V$147,2,))</f>
        <v>Опасность наезда на человека;</v>
      </c>
      <c r="H90" s="19" t="s">
        <v>354</v>
      </c>
      <c r="I90" s="19" t="str">
        <f>IF(F90="","",VLOOKUP(Q90,[20]списки!$O$2:$P$8,2))</f>
        <v>Серьезный риск, требуются меры по снижению степени риска в установленные сроки</v>
      </c>
      <c r="J90" s="19" t="s">
        <v>355</v>
      </c>
      <c r="K90" s="20">
        <v>1</v>
      </c>
      <c r="L90" s="21">
        <v>0.2</v>
      </c>
      <c r="M90" s="20">
        <v>6</v>
      </c>
      <c r="N90" s="21">
        <v>6</v>
      </c>
      <c r="O90" s="20">
        <v>15</v>
      </c>
      <c r="P90" s="21">
        <v>15</v>
      </c>
      <c r="Q90" s="22">
        <v>90</v>
      </c>
      <c r="R90" s="23">
        <v>18.000000000000004</v>
      </c>
    </row>
    <row r="91" spans="1:18" ht="210" customHeight="1" x14ac:dyDescent="0.25">
      <c r="A91" s="16">
        <v>85</v>
      </c>
      <c r="B91" s="17" t="s">
        <v>942</v>
      </c>
      <c r="C91" s="18" t="s">
        <v>942</v>
      </c>
      <c r="E91" s="19" t="s">
        <v>352</v>
      </c>
      <c r="F91" s="19" t="s">
        <v>358</v>
      </c>
      <c r="G91" s="19" t="str">
        <f>IF(F91="","",VLOOKUP(F91,[20]списки!$U$2:$V$147,2,))</f>
        <v>Опасность падения с транспортного средства;</v>
      </c>
      <c r="H91" s="19" t="s">
        <v>359</v>
      </c>
      <c r="I91" s="19" t="str">
        <f>IF(F91="","",VLOOKUP(Q91,[20]списки!$O$2:$P$8,2))</f>
        <v xml:space="preserve">Возможный риск, необходимо уделить внимание </v>
      </c>
      <c r="J91" s="19" t="s">
        <v>360</v>
      </c>
      <c r="K91" s="20">
        <v>0.5</v>
      </c>
      <c r="L91" s="21">
        <v>0.2</v>
      </c>
      <c r="M91" s="20">
        <v>6</v>
      </c>
      <c r="N91" s="21">
        <v>6</v>
      </c>
      <c r="O91" s="20">
        <v>15</v>
      </c>
      <c r="P91" s="21">
        <v>15</v>
      </c>
      <c r="Q91" s="22">
        <v>45</v>
      </c>
      <c r="R91" s="23">
        <v>18.000000000000004</v>
      </c>
    </row>
    <row r="92" spans="1:18" ht="231" x14ac:dyDescent="0.25">
      <c r="A92" s="16">
        <v>86</v>
      </c>
      <c r="B92" s="17" t="s">
        <v>942</v>
      </c>
      <c r="C92" s="18" t="s">
        <v>942</v>
      </c>
      <c r="E92" s="19" t="s">
        <v>352</v>
      </c>
      <c r="F92" s="19" t="s">
        <v>569</v>
      </c>
      <c r="G92" s="19" t="str">
        <f>IF(F92="","",VLOOKUP(F92,[20]списки!$U$2:$V$147,2,))</f>
        <v>Опасность раздавливания человека, находящегося между двумя сближающимися транспортными средствами;</v>
      </c>
      <c r="H92" s="19" t="s">
        <v>570</v>
      </c>
      <c r="I92" s="19" t="str">
        <f>IF(F92="","",VLOOKUP(Q92,[20]списки!$O$2:$P$8,2))</f>
        <v>Серьезный риск, требуются меры по снижению степени риска в установленные сроки</v>
      </c>
      <c r="J92" s="19" t="s">
        <v>355</v>
      </c>
      <c r="K92" s="20">
        <v>1</v>
      </c>
      <c r="L92" s="21">
        <v>0.2</v>
      </c>
      <c r="M92" s="20">
        <v>6</v>
      </c>
      <c r="N92" s="21">
        <v>6</v>
      </c>
      <c r="O92" s="20">
        <v>15</v>
      </c>
      <c r="P92" s="21">
        <v>15</v>
      </c>
      <c r="Q92" s="22">
        <v>90</v>
      </c>
      <c r="R92" s="23">
        <v>18.000000000000004</v>
      </c>
    </row>
    <row r="93" spans="1:18" ht="231" x14ac:dyDescent="0.25">
      <c r="A93" s="16">
        <v>87</v>
      </c>
      <c r="B93" s="17" t="s">
        <v>942</v>
      </c>
      <c r="C93" s="18" t="s">
        <v>942</v>
      </c>
      <c r="E93" s="19" t="s">
        <v>352</v>
      </c>
      <c r="F93" s="19" t="s">
        <v>575</v>
      </c>
      <c r="G93" s="19" t="str">
        <f>IF(F93="","",VLOOKUP(F93,[20]списки!$U$2:$V$147,2,))</f>
        <v>Опасность травмирования в результате дорожно-транспортного происшествия;</v>
      </c>
      <c r="H93" s="19" t="s">
        <v>576</v>
      </c>
      <c r="I93" s="19" t="str">
        <f>IF(F93="","",VLOOKUP(Q93,[20]списки!$O$2:$P$8,2))</f>
        <v>Серьезный риск, требуются меры по снижению степени риска в установленные сроки</v>
      </c>
      <c r="J93" s="19" t="s">
        <v>355</v>
      </c>
      <c r="K93" s="20">
        <v>1</v>
      </c>
      <c r="L93" s="21">
        <v>0.2</v>
      </c>
      <c r="M93" s="20">
        <v>6</v>
      </c>
      <c r="N93" s="21">
        <v>6</v>
      </c>
      <c r="O93" s="20">
        <v>15</v>
      </c>
      <c r="P93" s="21">
        <v>15</v>
      </c>
      <c r="Q93" s="22">
        <v>90</v>
      </c>
      <c r="R93" s="23">
        <v>18.000000000000004</v>
      </c>
    </row>
    <row r="94" spans="1:18" ht="210" customHeight="1" x14ac:dyDescent="0.25">
      <c r="A94" s="16">
        <v>88</v>
      </c>
      <c r="B94" s="17" t="s">
        <v>917</v>
      </c>
      <c r="C94" s="18" t="s">
        <v>917</v>
      </c>
      <c r="E94" s="19" t="s">
        <v>367</v>
      </c>
      <c r="F94" s="19" t="s">
        <v>368</v>
      </c>
      <c r="G94" s="19" t="str">
        <f>IF(F94="","",VLOOKUP(F94,[20]списки!$U$2:$V$147,2,))</f>
        <v>Опасность от груза, перемещающегося во время движения транспортного средства, из-за несоблюдения правил его укладки и крепления;</v>
      </c>
      <c r="H94" s="19" t="s">
        <v>369</v>
      </c>
      <c r="I94" s="19" t="str">
        <f>IF(F94="","",VLOOKUP(Q94,[20]списки!$O$2:$P$8,2))</f>
        <v>Серьезный риск, требуются меры по снижению степени риска в установленные сроки</v>
      </c>
      <c r="J94" s="19" t="s">
        <v>370</v>
      </c>
      <c r="K94" s="20">
        <v>1</v>
      </c>
      <c r="L94" s="21">
        <v>0.2</v>
      </c>
      <c r="M94" s="20">
        <v>6</v>
      </c>
      <c r="N94" s="21">
        <v>6</v>
      </c>
      <c r="O94" s="20">
        <v>15</v>
      </c>
      <c r="P94" s="21">
        <v>15</v>
      </c>
      <c r="Q94" s="22">
        <v>90</v>
      </c>
      <c r="R94" s="23">
        <v>18.000000000000004</v>
      </c>
    </row>
    <row r="95" spans="1:18" ht="210" customHeight="1" x14ac:dyDescent="0.25">
      <c r="A95" s="16">
        <v>89</v>
      </c>
      <c r="B95" s="17" t="s">
        <v>943</v>
      </c>
      <c r="C95" s="18" t="s">
        <v>943</v>
      </c>
      <c r="E95" s="19" t="s">
        <v>352</v>
      </c>
      <c r="F95" s="19" t="s">
        <v>353</v>
      </c>
      <c r="G95" s="19" t="str">
        <f>IF(F95="","",VLOOKUP(F95,[20]списки!$U$2:$V$147,2,))</f>
        <v>Опасность наезда на человека;</v>
      </c>
      <c r="H95" s="19" t="s">
        <v>354</v>
      </c>
      <c r="I95" s="19" t="str">
        <f>IF(F95="","",VLOOKUP(Q95,[20]списки!$O$2:$P$8,2))</f>
        <v>Серьезный риск, требуются меры по снижению степени риска в установленные сроки</v>
      </c>
      <c r="J95" s="19" t="s">
        <v>355</v>
      </c>
      <c r="K95" s="20">
        <v>1</v>
      </c>
      <c r="L95" s="21">
        <v>0.2</v>
      </c>
      <c r="M95" s="20">
        <v>6</v>
      </c>
      <c r="N95" s="21">
        <v>6</v>
      </c>
      <c r="O95" s="20">
        <v>15</v>
      </c>
      <c r="P95" s="21">
        <v>15</v>
      </c>
      <c r="Q95" s="22">
        <v>90</v>
      </c>
      <c r="R95" s="23">
        <v>18.000000000000004</v>
      </c>
    </row>
    <row r="96" spans="1:18" ht="210" customHeight="1" x14ac:dyDescent="0.25">
      <c r="A96" s="16">
        <v>90</v>
      </c>
      <c r="B96" s="17" t="s">
        <v>943</v>
      </c>
      <c r="C96" s="18" t="s">
        <v>943</v>
      </c>
      <c r="E96" s="19" t="s">
        <v>352</v>
      </c>
      <c r="F96" s="19" t="s">
        <v>358</v>
      </c>
      <c r="G96" s="19" t="str">
        <f>IF(F96="","",VLOOKUP(F96,[20]списки!$U$2:$V$147,2,))</f>
        <v>Опасность падения с транспортного средства;</v>
      </c>
      <c r="H96" s="19" t="s">
        <v>359</v>
      </c>
      <c r="I96" s="19" t="str">
        <f>IF(F96="","",VLOOKUP(Q96,[20]списки!$O$2:$P$8,2))</f>
        <v xml:space="preserve">Возможный риск, необходимо уделить внимание </v>
      </c>
      <c r="J96" s="19" t="s">
        <v>360</v>
      </c>
      <c r="K96" s="20">
        <v>0.5</v>
      </c>
      <c r="L96" s="21">
        <v>0.2</v>
      </c>
      <c r="M96" s="20">
        <v>6</v>
      </c>
      <c r="N96" s="21">
        <v>6</v>
      </c>
      <c r="O96" s="20">
        <v>15</v>
      </c>
      <c r="P96" s="21">
        <v>15</v>
      </c>
      <c r="Q96" s="22">
        <v>45</v>
      </c>
      <c r="R96" s="23">
        <v>18.000000000000004</v>
      </c>
    </row>
    <row r="97" spans="1:18" ht="210" customHeight="1" x14ac:dyDescent="0.25">
      <c r="A97" s="16">
        <v>91</v>
      </c>
      <c r="B97" s="17" t="s">
        <v>943</v>
      </c>
      <c r="C97" s="18" t="s">
        <v>943</v>
      </c>
      <c r="E97" s="19" t="s">
        <v>352</v>
      </c>
      <c r="F97" s="19" t="s">
        <v>569</v>
      </c>
      <c r="G97" s="19" t="str">
        <f>IF(F97="","",VLOOKUP(F97,[20]списки!$U$2:$V$147,2,))</f>
        <v>Опасность раздавливания человека, находящегося между двумя сближающимися транспортными средствами;</v>
      </c>
      <c r="H97" s="19" t="s">
        <v>570</v>
      </c>
      <c r="I97" s="19" t="str">
        <f>IF(F97="","",VLOOKUP(Q97,[20]списки!$O$2:$P$8,2))</f>
        <v>Серьезный риск, требуются меры по снижению степени риска в установленные сроки</v>
      </c>
      <c r="J97" s="19" t="s">
        <v>355</v>
      </c>
      <c r="K97" s="20">
        <v>1</v>
      </c>
      <c r="L97" s="21">
        <v>0.2</v>
      </c>
      <c r="M97" s="20">
        <v>6</v>
      </c>
      <c r="N97" s="21">
        <v>6</v>
      </c>
      <c r="O97" s="20">
        <v>15</v>
      </c>
      <c r="P97" s="21">
        <v>15</v>
      </c>
      <c r="Q97" s="22">
        <v>90</v>
      </c>
      <c r="R97" s="23">
        <v>18.000000000000004</v>
      </c>
    </row>
    <row r="98" spans="1:18" ht="210" customHeight="1" x14ac:dyDescent="0.25">
      <c r="A98" s="16">
        <v>92</v>
      </c>
      <c r="B98" s="17" t="s">
        <v>944</v>
      </c>
      <c r="C98" s="18" t="s">
        <v>944</v>
      </c>
      <c r="E98" s="19" t="s">
        <v>352</v>
      </c>
      <c r="F98" s="19" t="s">
        <v>575</v>
      </c>
      <c r="G98" s="19" t="str">
        <f>IF(F98="","",VLOOKUP(F98,[20]списки!$U$2:$V$147,2,))</f>
        <v>Опасность травмирования в результате дорожно-транспортного происшествия;</v>
      </c>
      <c r="H98" s="19" t="s">
        <v>576</v>
      </c>
      <c r="I98" s="19" t="str">
        <f>IF(F98="","",VLOOKUP(Q98,[20]списки!$O$2:$P$8,2))</f>
        <v>Серьезный риск, требуются меры по снижению степени риска в установленные сроки</v>
      </c>
      <c r="J98" s="19" t="s">
        <v>355</v>
      </c>
      <c r="K98" s="20">
        <v>1</v>
      </c>
      <c r="L98" s="21">
        <v>0.2</v>
      </c>
      <c r="M98" s="20">
        <v>6</v>
      </c>
      <c r="N98" s="21">
        <v>6</v>
      </c>
      <c r="O98" s="20">
        <v>15</v>
      </c>
      <c r="P98" s="21">
        <v>15</v>
      </c>
      <c r="Q98" s="22">
        <v>90</v>
      </c>
      <c r="R98" s="23">
        <v>18.000000000000004</v>
      </c>
    </row>
    <row r="99" spans="1:18" ht="210" customHeight="1" x14ac:dyDescent="0.25">
      <c r="A99" s="16">
        <v>93</v>
      </c>
      <c r="B99" s="17" t="s">
        <v>945</v>
      </c>
      <c r="C99" s="18" t="s">
        <v>945</v>
      </c>
      <c r="E99" s="19" t="s">
        <v>352</v>
      </c>
      <c r="F99" s="19" t="s">
        <v>371</v>
      </c>
      <c r="G99" s="19" t="str">
        <f>IF(F99="","",VLOOKUP(F99,[20]списки!$U$2:$V$147,2,))</f>
        <v>Опасность опрокидывания транспортного средства при проведении работ;</v>
      </c>
      <c r="H99" s="19" t="s">
        <v>372</v>
      </c>
      <c r="I99" s="19" t="str">
        <f>IF(F99="","",VLOOKUP(Q99,[20]списки!$O$2:$P$8,2))</f>
        <v xml:space="preserve">Возможный риск, необходимо уделить внимание </v>
      </c>
      <c r="J99" s="19" t="s">
        <v>366</v>
      </c>
      <c r="K99" s="20">
        <v>0.5</v>
      </c>
      <c r="L99" s="21">
        <v>0.2</v>
      </c>
      <c r="M99" s="20">
        <v>6</v>
      </c>
      <c r="N99" s="21">
        <v>6</v>
      </c>
      <c r="O99" s="20">
        <v>15</v>
      </c>
      <c r="P99" s="21">
        <v>15</v>
      </c>
      <c r="Q99" s="22">
        <v>45</v>
      </c>
      <c r="R99" s="23">
        <v>18.000000000000004</v>
      </c>
    </row>
    <row r="100" spans="1:18" ht="210" customHeight="1" x14ac:dyDescent="0.25">
      <c r="A100" s="16">
        <v>94</v>
      </c>
      <c r="B100" s="17" t="s">
        <v>919</v>
      </c>
      <c r="C100" s="18" t="s">
        <v>919</v>
      </c>
      <c r="E100" s="19" t="s">
        <v>375</v>
      </c>
      <c r="F100" s="19" t="s">
        <v>376</v>
      </c>
      <c r="G100" s="19" t="str">
        <f>IF(F100="","",VLOOKUP(F100,[20]списки!$U$2:$V$147,2,))</f>
        <v>Опасность самовозгорания горючих веществ;</v>
      </c>
      <c r="H100" s="19" t="s">
        <v>377</v>
      </c>
      <c r="I100" s="19" t="str">
        <f>IF(F100="","",VLOOKUP(Q100,[20]списки!$O$2:$P$8,2))</f>
        <v>Серьезный риск, требуются меры по снижению степени риска в установленные сроки</v>
      </c>
      <c r="J100" s="19" t="s">
        <v>378</v>
      </c>
      <c r="K100" s="20">
        <v>1</v>
      </c>
      <c r="L100" s="21">
        <v>0.5</v>
      </c>
      <c r="M100" s="20">
        <v>6</v>
      </c>
      <c r="N100" s="21">
        <v>6</v>
      </c>
      <c r="O100" s="20">
        <v>15</v>
      </c>
      <c r="P100" s="21">
        <v>15</v>
      </c>
      <c r="Q100" s="22">
        <v>90</v>
      </c>
      <c r="R100" s="23">
        <v>45</v>
      </c>
    </row>
    <row r="101" spans="1:18" ht="210" customHeight="1" x14ac:dyDescent="0.25">
      <c r="A101" s="16">
        <v>95</v>
      </c>
      <c r="B101" s="17" t="s">
        <v>919</v>
      </c>
      <c r="C101" s="18" t="s">
        <v>919</v>
      </c>
      <c r="E101" s="19" t="s">
        <v>946</v>
      </c>
      <c r="F101" s="19" t="s">
        <v>947</v>
      </c>
      <c r="G101" s="19" t="str">
        <f>IF(F101="","",VLOOKUP(F101,[20]списки!$U$2:$V$147,2,))</f>
        <v xml:space="preserve"> Опасность ожога при взрыве;</v>
      </c>
      <c r="H101" s="19" t="s">
        <v>948</v>
      </c>
      <c r="I101" s="19" t="str">
        <f>IF(F101="","",VLOOKUP(Q101,[20]списки!$O$2:$P$8,2))</f>
        <v>Серьезный риск, требуются меры по снижению степени риска в установленные сроки</v>
      </c>
      <c r="J101" s="19" t="s">
        <v>388</v>
      </c>
      <c r="K101" s="20">
        <v>1</v>
      </c>
      <c r="L101" s="21">
        <v>0.5</v>
      </c>
      <c r="M101" s="20">
        <v>6</v>
      </c>
      <c r="N101" s="21">
        <v>6</v>
      </c>
      <c r="O101" s="20">
        <v>15</v>
      </c>
      <c r="P101" s="21">
        <v>15</v>
      </c>
      <c r="Q101" s="22">
        <v>90</v>
      </c>
      <c r="R101" s="23">
        <v>45</v>
      </c>
    </row>
    <row r="102" spans="1:18" ht="210" customHeight="1" x14ac:dyDescent="0.25">
      <c r="A102" s="16">
        <v>96</v>
      </c>
      <c r="B102" s="17" t="s">
        <v>949</v>
      </c>
      <c r="C102" s="18" t="s">
        <v>949</v>
      </c>
      <c r="E102" s="19" t="s">
        <v>385</v>
      </c>
      <c r="F102" s="19" t="s">
        <v>386</v>
      </c>
      <c r="G102" s="19" t="str">
        <f>IF(F102="","",VLOOKUP(F102,[20]списки!$U$2:$V$147,2,))</f>
        <v xml:space="preserve"> Опасность воздействия ударной волны;</v>
      </c>
      <c r="H102" s="19" t="s">
        <v>387</v>
      </c>
      <c r="I102" s="19" t="str">
        <f>IF(F102="","",VLOOKUP(Q102,[20]списки!$O$2:$P$8,2))</f>
        <v>Серьезный риск, требуются меры по снижению степени риска в установленные сроки</v>
      </c>
      <c r="J102" s="19" t="s">
        <v>388</v>
      </c>
      <c r="K102" s="20">
        <v>1</v>
      </c>
      <c r="L102" s="21">
        <v>0.5</v>
      </c>
      <c r="M102" s="20">
        <v>6</v>
      </c>
      <c r="N102" s="21">
        <v>6</v>
      </c>
      <c r="O102" s="20">
        <v>15</v>
      </c>
      <c r="P102" s="21">
        <v>15</v>
      </c>
      <c r="Q102" s="22">
        <v>90</v>
      </c>
      <c r="R102" s="23">
        <v>45</v>
      </c>
    </row>
    <row r="103" spans="1:18" ht="210" customHeight="1" x14ac:dyDescent="0.25">
      <c r="A103" s="16">
        <v>97</v>
      </c>
      <c r="B103" s="17" t="s">
        <v>928</v>
      </c>
      <c r="C103" s="18" t="s">
        <v>928</v>
      </c>
      <c r="E103" s="19" t="s">
        <v>532</v>
      </c>
      <c r="F103" s="19" t="s">
        <v>533</v>
      </c>
      <c r="G103" s="19" t="str">
        <f>IF(F103="","",VLOOKUP(F103,[20]списки!$U$2:$V$147,2,))</f>
        <v>Опасность укуса;</v>
      </c>
      <c r="H103" s="19" t="s">
        <v>534</v>
      </c>
      <c r="I103" s="19" t="str">
        <f>IF(F103="","",VLOOKUP(Q103,[20]списки!$O$2:$P$8,2))</f>
        <v>Серьезный риск, требуются меры по снижению степени риска в установленные сроки</v>
      </c>
      <c r="J103" s="19" t="s">
        <v>535</v>
      </c>
      <c r="K103" s="20">
        <v>3</v>
      </c>
      <c r="L103" s="21">
        <v>0.5</v>
      </c>
      <c r="M103" s="20">
        <v>6</v>
      </c>
      <c r="N103" s="21">
        <v>6</v>
      </c>
      <c r="O103" s="20">
        <v>7</v>
      </c>
      <c r="P103" s="21">
        <v>7</v>
      </c>
      <c r="Q103" s="22">
        <v>126</v>
      </c>
      <c r="R103" s="23">
        <v>21</v>
      </c>
    </row>
    <row r="104" spans="1:18" ht="210" customHeight="1" x14ac:dyDescent="0.25">
      <c r="A104" s="16">
        <v>98</v>
      </c>
      <c r="B104" s="17" t="s">
        <v>928</v>
      </c>
      <c r="C104" s="18" t="s">
        <v>928</v>
      </c>
      <c r="E104" s="19" t="s">
        <v>532</v>
      </c>
      <c r="F104" s="19" t="s">
        <v>950</v>
      </c>
      <c r="G104" s="19" t="str">
        <f>IF(F104="","",VLOOKUP(F104,[20]списки!$U$2:$V$147,2,))</f>
        <v>Опасность заражения;</v>
      </c>
      <c r="H104" s="19" t="s">
        <v>951</v>
      </c>
      <c r="I104" s="19" t="str">
        <f>IF(F104="","",VLOOKUP(Q104,[20]списки!$O$2:$P$8,2))</f>
        <v xml:space="preserve">Возможный риск, необходимо уделить внимание </v>
      </c>
      <c r="J104" s="19" t="s">
        <v>952</v>
      </c>
      <c r="K104" s="20">
        <v>0.5</v>
      </c>
      <c r="L104" s="21">
        <v>0.2</v>
      </c>
      <c r="M104" s="20">
        <v>6</v>
      </c>
      <c r="N104" s="21">
        <v>6</v>
      </c>
      <c r="O104" s="20">
        <v>7</v>
      </c>
      <c r="P104" s="21">
        <v>7</v>
      </c>
      <c r="Q104" s="22">
        <v>21</v>
      </c>
      <c r="R104" s="23">
        <v>8.4000000000000021</v>
      </c>
    </row>
    <row r="105" spans="1:18" ht="210" customHeight="1" x14ac:dyDescent="0.25">
      <c r="A105" s="16">
        <v>99</v>
      </c>
      <c r="B105" s="17" t="s">
        <v>928</v>
      </c>
      <c r="C105" s="18" t="s">
        <v>928</v>
      </c>
      <c r="E105" s="19" t="s">
        <v>391</v>
      </c>
      <c r="F105" s="19" t="s">
        <v>392</v>
      </c>
      <c r="G105" s="19" t="str">
        <f>IF(F105="","",VLOOKUP(F105,[20]списки!$U$2:$V$147,2,))</f>
        <v xml:space="preserve"> Опасность, связанная с несоответствием средств индивидуальной защиты анатомическим особенностям человека;</v>
      </c>
      <c r="H105" s="19" t="s">
        <v>393</v>
      </c>
      <c r="I105" s="19" t="str">
        <f>IF(F105="","",VLOOKUP(Q105,[20]списки!$O$2:$P$8,2))</f>
        <v xml:space="preserve">Возможный риск, необходимо уделить внимание </v>
      </c>
      <c r="J105" s="19" t="s">
        <v>394</v>
      </c>
      <c r="K105" s="20">
        <v>1</v>
      </c>
      <c r="L105" s="21">
        <v>0.2</v>
      </c>
      <c r="M105" s="20">
        <v>6</v>
      </c>
      <c r="N105" s="21">
        <v>6</v>
      </c>
      <c r="O105" s="20">
        <v>7</v>
      </c>
      <c r="P105" s="21">
        <v>7</v>
      </c>
      <c r="Q105" s="22">
        <v>42</v>
      </c>
      <c r="R105" s="23">
        <v>8.4000000000000021</v>
      </c>
    </row>
    <row r="106" spans="1:18" ht="210" customHeight="1" x14ac:dyDescent="0.25">
      <c r="A106" s="16">
        <v>100</v>
      </c>
      <c r="B106" s="17" t="s">
        <v>928</v>
      </c>
      <c r="C106" s="18" t="s">
        <v>928</v>
      </c>
      <c r="E106" s="19" t="s">
        <v>887</v>
      </c>
      <c r="F106" s="19" t="s">
        <v>888</v>
      </c>
      <c r="G106" s="19" t="str">
        <f>IF(F106="","",VLOOKUP(F106,[20]списки!$U$2:$V$147,2,))</f>
        <v xml:space="preserve"> Опасность, связанная со скованностью, вызванной применением средств индивидуальной защиты;</v>
      </c>
      <c r="H106" s="19" t="s">
        <v>890</v>
      </c>
      <c r="I106" s="19" t="str">
        <f>IF(F106="","",VLOOKUP(Q106,[20]списки!$O$2:$P$8,2))</f>
        <v>Небольшой риск, меры не требуются</v>
      </c>
      <c r="J106" s="19" t="s">
        <v>243</v>
      </c>
      <c r="K106" s="20">
        <v>0.5</v>
      </c>
      <c r="L106" s="21">
        <v>0.5</v>
      </c>
      <c r="M106" s="20">
        <v>6</v>
      </c>
      <c r="N106" s="21">
        <v>6</v>
      </c>
      <c r="O106" s="20">
        <v>3</v>
      </c>
      <c r="P106" s="21">
        <v>3</v>
      </c>
      <c r="Q106" s="22">
        <v>9</v>
      </c>
      <c r="R106" s="23">
        <v>9</v>
      </c>
    </row>
    <row r="107" spans="1:18" ht="210" customHeight="1" x14ac:dyDescent="0.25">
      <c r="B107" s="17"/>
      <c r="G107" s="19" t="str">
        <f>IF(F107="","",VLOOKUP(F107,[20]списки!$U$2:$V$147,2,))</f>
        <v/>
      </c>
      <c r="I107" s="19" t="str">
        <f>IF(F107="","",VLOOKUP(Q107,[20]списки!$O$2:$P$8,2))</f>
        <v/>
      </c>
    </row>
    <row r="108" spans="1:18" ht="210" customHeight="1" x14ac:dyDescent="0.25">
      <c r="B108" s="17"/>
    </row>
    <row r="109" spans="1:18" ht="210" customHeight="1" x14ac:dyDescent="0.25">
      <c r="B109" s="17"/>
    </row>
    <row r="110" spans="1:18" ht="210" customHeight="1" x14ac:dyDescent="0.25">
      <c r="B110" s="17"/>
    </row>
    <row r="111" spans="1:18" ht="210" customHeight="1" x14ac:dyDescent="0.25">
      <c r="B111" s="17"/>
    </row>
    <row r="112" spans="1:18" ht="210" customHeight="1" x14ac:dyDescent="0.25">
      <c r="B112" s="17"/>
    </row>
    <row r="113" spans="2:2" ht="210" customHeight="1" x14ac:dyDescent="0.25">
      <c r="B113" s="17"/>
    </row>
    <row r="114" spans="2:2" x14ac:dyDescent="0.25">
      <c r="B114" s="17"/>
    </row>
    <row r="115" spans="2:2" ht="210" customHeight="1" x14ac:dyDescent="0.25">
      <c r="B115" s="17"/>
    </row>
    <row r="116" spans="2:2" ht="210" customHeight="1" x14ac:dyDescent="0.25">
      <c r="B116" s="17"/>
    </row>
    <row r="117" spans="2:2" ht="210" customHeight="1" x14ac:dyDescent="0.25">
      <c r="B117" s="17"/>
    </row>
    <row r="118" spans="2:2" ht="210" customHeight="1" x14ac:dyDescent="0.25">
      <c r="B118" s="17"/>
    </row>
    <row r="119" spans="2:2" ht="210" customHeight="1" x14ac:dyDescent="0.25">
      <c r="B119" s="17"/>
    </row>
    <row r="120" spans="2:2" ht="210" customHeight="1" x14ac:dyDescent="0.25">
      <c r="B120" s="17"/>
    </row>
    <row r="121" spans="2:2" ht="210" customHeight="1" x14ac:dyDescent="0.25">
      <c r="B121" s="17"/>
    </row>
    <row r="122" spans="2:2" ht="210" customHeight="1" x14ac:dyDescent="0.25">
      <c r="B122" s="17"/>
    </row>
    <row r="123" spans="2:2" ht="210" customHeight="1" x14ac:dyDescent="0.25">
      <c r="B123" s="17"/>
    </row>
    <row r="124" spans="2:2" ht="210" customHeight="1" x14ac:dyDescent="0.25">
      <c r="B124" s="17"/>
    </row>
    <row r="125" spans="2:2" x14ac:dyDescent="0.25">
      <c r="B125" s="17"/>
    </row>
    <row r="126" spans="2:2" x14ac:dyDescent="0.25">
      <c r="B126" s="17"/>
    </row>
    <row r="127" spans="2:2" ht="210" customHeight="1" x14ac:dyDescent="0.25">
      <c r="B127" s="17"/>
    </row>
    <row r="128" spans="2:2" ht="210" customHeight="1" x14ac:dyDescent="0.25">
      <c r="B128" s="17"/>
    </row>
    <row r="129" spans="2:2" ht="210" customHeight="1" x14ac:dyDescent="0.25">
      <c r="B129" s="17"/>
    </row>
    <row r="130" spans="2:2" ht="210" customHeight="1" x14ac:dyDescent="0.25">
      <c r="B130" s="17"/>
    </row>
    <row r="131" spans="2:2" x14ac:dyDescent="0.25">
      <c r="B131" s="17"/>
    </row>
    <row r="132" spans="2:2" x14ac:dyDescent="0.25">
      <c r="B132" s="17"/>
    </row>
    <row r="133" spans="2:2" ht="210" customHeight="1" x14ac:dyDescent="0.25">
      <c r="B133" s="17"/>
    </row>
    <row r="134" spans="2:2" x14ac:dyDescent="0.25">
      <c r="B134" s="17"/>
    </row>
    <row r="135" spans="2:2" ht="210" customHeight="1" x14ac:dyDescent="0.25">
      <c r="B135" s="17"/>
    </row>
    <row r="136" spans="2:2" ht="210" customHeight="1" x14ac:dyDescent="0.25">
      <c r="B136" s="17"/>
    </row>
    <row r="137" spans="2:2" x14ac:dyDescent="0.25">
      <c r="B137" s="17"/>
    </row>
    <row r="138" spans="2:2" x14ac:dyDescent="0.25">
      <c r="B138" s="17"/>
    </row>
    <row r="139" spans="2:2" x14ac:dyDescent="0.25">
      <c r="B139" s="17"/>
    </row>
    <row r="140" spans="2:2" ht="210" customHeight="1" x14ac:dyDescent="0.25">
      <c r="B140" s="17"/>
    </row>
    <row r="141" spans="2:2" x14ac:dyDescent="0.25">
      <c r="B141" s="17"/>
    </row>
    <row r="142" spans="2:2" ht="210" customHeight="1" x14ac:dyDescent="0.25">
      <c r="B142" s="17"/>
    </row>
    <row r="143" spans="2:2" x14ac:dyDescent="0.25">
      <c r="B143" s="17"/>
    </row>
    <row r="144" spans="2:2" ht="210" customHeight="1" x14ac:dyDescent="0.25">
      <c r="B144" s="17"/>
    </row>
    <row r="145" spans="2:2" ht="210" customHeight="1" x14ac:dyDescent="0.25">
      <c r="B145" s="17"/>
    </row>
    <row r="146" spans="2:2" ht="210" customHeight="1" x14ac:dyDescent="0.25">
      <c r="B146" s="17"/>
    </row>
    <row r="147" spans="2:2" ht="210" customHeight="1" x14ac:dyDescent="0.25">
      <c r="B147" s="17"/>
    </row>
    <row r="148" spans="2:2" ht="210" customHeight="1" x14ac:dyDescent="0.25">
      <c r="B148" s="17"/>
    </row>
    <row r="149" spans="2:2" ht="210" customHeight="1" x14ac:dyDescent="0.25">
      <c r="B149" s="17"/>
    </row>
    <row r="150" spans="2:2" ht="210" customHeight="1" x14ac:dyDescent="0.25">
      <c r="B150" s="17"/>
    </row>
    <row r="151" spans="2:2" ht="210" customHeight="1" x14ac:dyDescent="0.25">
      <c r="B151" s="17"/>
    </row>
    <row r="152" spans="2:2" ht="210" customHeight="1" x14ac:dyDescent="0.25">
      <c r="B152" s="17"/>
    </row>
    <row r="153" spans="2:2" ht="210" customHeight="1" x14ac:dyDescent="0.25">
      <c r="B153" s="17"/>
    </row>
    <row r="154" spans="2:2" ht="210" customHeight="1" x14ac:dyDescent="0.25">
      <c r="B154" s="17"/>
    </row>
    <row r="155" spans="2:2" x14ac:dyDescent="0.25">
      <c r="B155" s="17"/>
    </row>
    <row r="156" spans="2:2" x14ac:dyDescent="0.25">
      <c r="B156" s="17"/>
    </row>
    <row r="157" spans="2:2" ht="210" customHeight="1" x14ac:dyDescent="0.25">
      <c r="B157" s="17"/>
    </row>
    <row r="158" spans="2:2" ht="210" customHeight="1" x14ac:dyDescent="0.25">
      <c r="B158" s="17"/>
    </row>
    <row r="159" spans="2:2" ht="210" customHeight="1" x14ac:dyDescent="0.25">
      <c r="B159" s="17"/>
    </row>
    <row r="160" spans="2:2" x14ac:dyDescent="0.25">
      <c r="B160" s="17"/>
    </row>
    <row r="161" spans="2:9" ht="210" customHeight="1" x14ac:dyDescent="0.25">
      <c r="B161" s="17"/>
    </row>
    <row r="162" spans="2:9" x14ac:dyDescent="0.25">
      <c r="B162" s="17"/>
    </row>
    <row r="163" spans="2:9" ht="210" customHeight="1" x14ac:dyDescent="0.25">
      <c r="B163" s="17"/>
    </row>
    <row r="164" spans="2:9" x14ac:dyDescent="0.25">
      <c r="B164" s="17"/>
    </row>
    <row r="165" spans="2:9" x14ac:dyDescent="0.25">
      <c r="B165" s="17"/>
    </row>
    <row r="166" spans="2:9" ht="210" customHeight="1" x14ac:dyDescent="0.25">
      <c r="B166" s="17"/>
    </row>
    <row r="167" spans="2:9" ht="210" customHeight="1" x14ac:dyDescent="0.25">
      <c r="B167" s="17"/>
      <c r="G167" s="19" t="str">
        <f>IF(F167="","",VLOOKUP(F167,[20]списки!$U$2:$V$147,2,))</f>
        <v/>
      </c>
      <c r="I167" s="19" t="str">
        <f>IF(F167="","",VLOOKUP(Q167,[20]списки!$O$2:$P$8,2))</f>
        <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1048576">
    <cfRule type="expression" dxfId="947" priority="1">
      <formula>IF(ROW(Q1)&gt;6,Q1&gt;400)</formula>
    </cfRule>
    <cfRule type="expression" dxfId="946" priority="2">
      <formula>IF(ROW(Q1)&gt;6,Q1&gt;200)</formula>
    </cfRule>
    <cfRule type="expression" dxfId="945" priority="3">
      <formula>IF(ROW(Q1)&gt;6,Q1&gt;70)</formula>
    </cfRule>
    <cfRule type="expression" dxfId="944" priority="4">
      <formula>IF(ROW(Q1)&gt;6,Q1&gt;20)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70866141732283461" right="0" top="0.74803149606299213" bottom="0.74803149606299213" header="0.31496062992125984" footer="0.31496062992125984"/>
  <pageSetup paperSize="9" scale="32" orientation="landscape" r:id="rId1"/>
  <colBreaks count="1" manualBreakCount="1">
    <brk id="18"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4"/>
  <sheetViews>
    <sheetView view="pageBreakPreview" topLeftCell="A23" zoomScale="60" zoomScaleNormal="80" workbookViewId="0">
      <selection activeCell="G28" sqref="G28"/>
    </sheetView>
  </sheetViews>
  <sheetFormatPr defaultColWidth="9.140625" defaultRowHeight="21" x14ac:dyDescent="0.25"/>
  <cols>
    <col min="1" max="1" width="7.42578125" style="16" customWidth="1"/>
    <col min="2" max="2" width="118.85546875" style="18" customWidth="1"/>
    <col min="3" max="3" width="77.5703125" style="18" hidden="1" customWidth="1"/>
    <col min="4" max="4" width="12.7109375" style="18" hidden="1" customWidth="1"/>
    <col min="5" max="5" width="27.28515625" style="19" customWidth="1"/>
    <col min="6" max="6" width="11.5703125" style="19" customWidth="1"/>
    <col min="7" max="7" width="39.85546875" style="19" customWidth="1"/>
    <col min="8" max="8" width="33.28515625" style="19" customWidth="1"/>
    <col min="9" max="9" width="32.140625" style="19" customWidth="1"/>
    <col min="10" max="10" width="54.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61</v>
      </c>
      <c r="B7" s="65" t="s">
        <v>1923</v>
      </c>
      <c r="C7" s="66" t="s">
        <v>1924</v>
      </c>
      <c r="D7"/>
      <c r="E7" s="67" t="s">
        <v>273</v>
      </c>
      <c r="F7" s="67" t="s">
        <v>274</v>
      </c>
      <c r="G7" s="67" t="s">
        <v>793</v>
      </c>
      <c r="H7" s="67" t="s">
        <v>275</v>
      </c>
      <c r="I7" s="67" t="s">
        <v>595</v>
      </c>
      <c r="J7" s="67" t="s">
        <v>243</v>
      </c>
      <c r="K7" s="68">
        <v>0.5</v>
      </c>
      <c r="L7" s="69">
        <v>0.5</v>
      </c>
      <c r="M7" s="68">
        <v>6</v>
      </c>
      <c r="N7" s="69">
        <v>6</v>
      </c>
      <c r="O7" s="68">
        <v>3</v>
      </c>
      <c r="P7" s="69">
        <v>3</v>
      </c>
      <c r="Q7" s="70">
        <v>9</v>
      </c>
      <c r="R7" s="71">
        <v>9</v>
      </c>
    </row>
    <row r="8" spans="1:20" ht="210" customHeight="1" x14ac:dyDescent="0.25">
      <c r="A8" s="64">
        <v>62</v>
      </c>
      <c r="B8" s="65" t="s">
        <v>1923</v>
      </c>
      <c r="C8" s="66" t="s">
        <v>1924</v>
      </c>
      <c r="D8"/>
      <c r="E8" s="67" t="s">
        <v>1925</v>
      </c>
      <c r="F8" s="67" t="s">
        <v>20</v>
      </c>
      <c r="G8" s="67" t="s">
        <v>594</v>
      </c>
      <c r="H8" s="67" t="s">
        <v>21</v>
      </c>
      <c r="I8" s="67" t="s">
        <v>595</v>
      </c>
      <c r="J8" s="67" t="s">
        <v>397</v>
      </c>
      <c r="K8" s="68">
        <v>1</v>
      </c>
      <c r="L8" s="69">
        <v>1</v>
      </c>
      <c r="M8" s="68">
        <v>6</v>
      </c>
      <c r="N8" s="69">
        <v>6</v>
      </c>
      <c r="O8" s="68">
        <v>3</v>
      </c>
      <c r="P8" s="69">
        <v>3</v>
      </c>
      <c r="Q8" s="70">
        <v>18</v>
      </c>
      <c r="R8" s="71">
        <v>18</v>
      </c>
    </row>
    <row r="9" spans="1:20" ht="210" customHeight="1" x14ac:dyDescent="0.25">
      <c r="A9" s="64">
        <v>63</v>
      </c>
      <c r="B9" s="65" t="s">
        <v>1923</v>
      </c>
      <c r="C9" s="66" t="s">
        <v>1924</v>
      </c>
      <c r="D9"/>
      <c r="E9" s="67" t="s">
        <v>1818</v>
      </c>
      <c r="F9" s="67" t="s">
        <v>32</v>
      </c>
      <c r="G9" s="67" t="s">
        <v>1885</v>
      </c>
      <c r="H9" s="67" t="s">
        <v>1885</v>
      </c>
      <c r="I9" s="67" t="s">
        <v>599</v>
      </c>
      <c r="J9" s="67" t="s">
        <v>1926</v>
      </c>
      <c r="K9" s="68">
        <v>3</v>
      </c>
      <c r="L9" s="69">
        <v>1</v>
      </c>
      <c r="M9" s="68">
        <v>6</v>
      </c>
      <c r="N9" s="69">
        <v>6</v>
      </c>
      <c r="O9" s="68">
        <v>3</v>
      </c>
      <c r="P9" s="69">
        <v>3</v>
      </c>
      <c r="Q9" s="70">
        <v>54</v>
      </c>
      <c r="R9" s="71">
        <v>18</v>
      </c>
    </row>
    <row r="10" spans="1:20" ht="210" customHeight="1" x14ac:dyDescent="0.25">
      <c r="A10" s="64">
        <v>64</v>
      </c>
      <c r="B10" s="65" t="s">
        <v>1923</v>
      </c>
      <c r="C10" s="66" t="s">
        <v>1924</v>
      </c>
      <c r="D10"/>
      <c r="E10" s="67" t="s">
        <v>1820</v>
      </c>
      <c r="F10" s="67" t="s">
        <v>134</v>
      </c>
      <c r="G10" s="67" t="s">
        <v>652</v>
      </c>
      <c r="H10" s="67" t="s">
        <v>135</v>
      </c>
      <c r="I10" s="67" t="s">
        <v>599</v>
      </c>
      <c r="J10" s="67" t="s">
        <v>1889</v>
      </c>
      <c r="K10" s="68">
        <v>0.5</v>
      </c>
      <c r="L10" s="69">
        <v>0.2</v>
      </c>
      <c r="M10" s="68">
        <v>3</v>
      </c>
      <c r="N10" s="69">
        <v>3</v>
      </c>
      <c r="O10" s="68">
        <v>15</v>
      </c>
      <c r="P10" s="69">
        <v>15</v>
      </c>
      <c r="Q10" s="70">
        <v>22.5</v>
      </c>
      <c r="R10" s="71">
        <v>9.0000000000000018</v>
      </c>
    </row>
    <row r="11" spans="1:20" ht="210" customHeight="1" x14ac:dyDescent="0.25">
      <c r="A11" s="64">
        <v>65</v>
      </c>
      <c r="B11" s="65" t="s">
        <v>1923</v>
      </c>
      <c r="C11" s="66" t="s">
        <v>1924</v>
      </c>
      <c r="D11"/>
      <c r="E11" s="67" t="s">
        <v>171</v>
      </c>
      <c r="F11" s="67" t="s">
        <v>172</v>
      </c>
      <c r="G11" s="67" t="s">
        <v>653</v>
      </c>
      <c r="H11" s="67" t="s">
        <v>173</v>
      </c>
      <c r="I11" s="67" t="s">
        <v>599</v>
      </c>
      <c r="J11" s="67" t="s">
        <v>654</v>
      </c>
      <c r="K11" s="68">
        <v>3</v>
      </c>
      <c r="L11" s="69">
        <v>0.5</v>
      </c>
      <c r="M11" s="68">
        <v>3</v>
      </c>
      <c r="N11" s="69">
        <v>3</v>
      </c>
      <c r="O11" s="68">
        <v>3</v>
      </c>
      <c r="P11" s="69">
        <v>3</v>
      </c>
      <c r="Q11" s="70">
        <v>27</v>
      </c>
      <c r="R11" s="71">
        <v>4.5</v>
      </c>
    </row>
    <row r="12" spans="1:20" ht="210" customHeight="1" x14ac:dyDescent="0.25">
      <c r="A12" s="64">
        <v>66</v>
      </c>
      <c r="B12" s="65" t="s">
        <v>1923</v>
      </c>
      <c r="C12" s="66" t="s">
        <v>1924</v>
      </c>
      <c r="D12"/>
      <c r="E12" s="67" t="s">
        <v>1791</v>
      </c>
      <c r="F12" s="67" t="s">
        <v>178</v>
      </c>
      <c r="G12" s="67" t="s">
        <v>656</v>
      </c>
      <c r="H12" s="67" t="s">
        <v>179</v>
      </c>
      <c r="I12" s="67" t="s">
        <v>599</v>
      </c>
      <c r="J12" s="67" t="s">
        <v>1927</v>
      </c>
      <c r="K12" s="68">
        <v>3</v>
      </c>
      <c r="L12" s="69">
        <v>1</v>
      </c>
      <c r="M12" s="68">
        <v>3</v>
      </c>
      <c r="N12" s="69">
        <v>3</v>
      </c>
      <c r="O12" s="68">
        <v>3</v>
      </c>
      <c r="P12" s="69">
        <v>3</v>
      </c>
      <c r="Q12" s="70">
        <v>27</v>
      </c>
      <c r="R12" s="71">
        <v>9</v>
      </c>
    </row>
    <row r="13" spans="1:20" ht="210" customHeight="1" x14ac:dyDescent="0.25">
      <c r="A13" s="64">
        <v>67</v>
      </c>
      <c r="B13" s="65" t="s">
        <v>1923</v>
      </c>
      <c r="C13" s="66" t="s">
        <v>1924</v>
      </c>
      <c r="D13"/>
      <c r="E13" s="67" t="s">
        <v>240</v>
      </c>
      <c r="F13" s="67" t="s">
        <v>241</v>
      </c>
      <c r="G13" s="67" t="s">
        <v>990</v>
      </c>
      <c r="H13" s="67" t="s">
        <v>242</v>
      </c>
      <c r="I13" s="67" t="s">
        <v>595</v>
      </c>
      <c r="J13" s="67" t="s">
        <v>243</v>
      </c>
      <c r="K13" s="68">
        <v>0.5</v>
      </c>
      <c r="L13" s="69">
        <v>0.5</v>
      </c>
      <c r="M13" s="68">
        <v>6</v>
      </c>
      <c r="N13" s="69">
        <v>6</v>
      </c>
      <c r="O13" s="68">
        <v>3</v>
      </c>
      <c r="P13" s="69">
        <v>3</v>
      </c>
      <c r="Q13" s="70">
        <v>9</v>
      </c>
      <c r="R13" s="71">
        <v>9</v>
      </c>
    </row>
    <row r="14" spans="1:20" ht="210" customHeight="1" x14ac:dyDescent="0.25">
      <c r="A14" s="64">
        <v>68</v>
      </c>
      <c r="B14" s="65" t="s">
        <v>1923</v>
      </c>
      <c r="C14" s="66" t="s">
        <v>1924</v>
      </c>
      <c r="D14"/>
      <c r="E14" s="67" t="s">
        <v>532</v>
      </c>
      <c r="F14" s="67" t="s">
        <v>533</v>
      </c>
      <c r="G14" s="67" t="s">
        <v>657</v>
      </c>
      <c r="H14" s="67" t="s">
        <v>534</v>
      </c>
      <c r="I14" s="67" t="s">
        <v>658</v>
      </c>
      <c r="J14" s="67" t="s">
        <v>535</v>
      </c>
      <c r="K14" s="68">
        <v>3</v>
      </c>
      <c r="L14" s="69">
        <v>0.5</v>
      </c>
      <c r="M14" s="68">
        <v>6</v>
      </c>
      <c r="N14" s="69">
        <v>6</v>
      </c>
      <c r="O14" s="68">
        <v>7</v>
      </c>
      <c r="P14" s="69">
        <v>7</v>
      </c>
      <c r="Q14" s="70">
        <v>126</v>
      </c>
      <c r="R14" s="71">
        <v>21</v>
      </c>
    </row>
    <row r="15" spans="1:20" ht="210" customHeight="1" x14ac:dyDescent="0.25">
      <c r="A15" s="64">
        <v>69</v>
      </c>
      <c r="B15" s="65" t="s">
        <v>1923</v>
      </c>
      <c r="C15" s="66" t="s">
        <v>1924</v>
      </c>
      <c r="D15"/>
      <c r="E15" s="67" t="s">
        <v>309</v>
      </c>
      <c r="F15" s="67" t="s">
        <v>310</v>
      </c>
      <c r="G15" s="67" t="s">
        <v>659</v>
      </c>
      <c r="H15" s="67" t="s">
        <v>311</v>
      </c>
      <c r="I15" s="67" t="s">
        <v>599</v>
      </c>
      <c r="J15" s="67" t="s">
        <v>312</v>
      </c>
      <c r="K15" s="68">
        <v>1</v>
      </c>
      <c r="L15" s="69">
        <v>0.5</v>
      </c>
      <c r="M15" s="68">
        <v>6</v>
      </c>
      <c r="N15" s="69">
        <v>6</v>
      </c>
      <c r="O15" s="68">
        <v>7</v>
      </c>
      <c r="P15" s="69">
        <v>7</v>
      </c>
      <c r="Q15" s="70">
        <v>42</v>
      </c>
      <c r="R15" s="71">
        <v>21</v>
      </c>
    </row>
    <row r="16" spans="1:20" ht="210" customHeight="1" x14ac:dyDescent="0.25">
      <c r="A16" s="64">
        <v>70</v>
      </c>
      <c r="B16" s="65" t="s">
        <v>1923</v>
      </c>
      <c r="C16" s="66" t="s">
        <v>1924</v>
      </c>
      <c r="D16"/>
      <c r="E16" s="67" t="s">
        <v>333</v>
      </c>
      <c r="F16" s="67" t="s">
        <v>334</v>
      </c>
      <c r="G16" s="67" t="s">
        <v>660</v>
      </c>
      <c r="H16" s="67" t="s">
        <v>335</v>
      </c>
      <c r="I16" s="67" t="s">
        <v>661</v>
      </c>
      <c r="J16" s="67" t="s">
        <v>336</v>
      </c>
      <c r="K16" s="68">
        <v>3</v>
      </c>
      <c r="L16" s="69">
        <v>0.5</v>
      </c>
      <c r="M16" s="68">
        <v>6</v>
      </c>
      <c r="N16" s="69">
        <v>6</v>
      </c>
      <c r="O16" s="68">
        <v>15</v>
      </c>
      <c r="P16" s="69">
        <v>15</v>
      </c>
      <c r="Q16" s="70">
        <v>270</v>
      </c>
      <c r="R16" s="71">
        <v>45</v>
      </c>
    </row>
    <row r="17" spans="1:20" ht="210" customHeight="1" x14ac:dyDescent="0.25">
      <c r="A17" s="64">
        <v>71</v>
      </c>
      <c r="B17" s="65" t="s">
        <v>1923</v>
      </c>
      <c r="C17" s="66" t="s">
        <v>1924</v>
      </c>
      <c r="D17"/>
      <c r="E17" s="67" t="s">
        <v>346</v>
      </c>
      <c r="F17" s="67" t="s">
        <v>347</v>
      </c>
      <c r="G17" s="67" t="s">
        <v>667</v>
      </c>
      <c r="H17" s="67" t="s">
        <v>348</v>
      </c>
      <c r="I17" s="67" t="s">
        <v>658</v>
      </c>
      <c r="J17" s="67" t="s">
        <v>349</v>
      </c>
      <c r="K17" s="68">
        <v>0.5</v>
      </c>
      <c r="L17" s="69">
        <v>0.1</v>
      </c>
      <c r="M17" s="68">
        <v>6</v>
      </c>
      <c r="N17" s="69">
        <v>6</v>
      </c>
      <c r="O17" s="68">
        <v>40</v>
      </c>
      <c r="P17" s="69">
        <v>40</v>
      </c>
      <c r="Q17" s="70">
        <v>120</v>
      </c>
      <c r="R17" s="71">
        <v>24.000000000000004</v>
      </c>
    </row>
    <row r="18" spans="1:20" ht="210" customHeight="1" x14ac:dyDescent="0.25">
      <c r="A18" s="64">
        <v>72</v>
      </c>
      <c r="B18" s="65" t="s">
        <v>1923</v>
      </c>
      <c r="C18" s="66" t="s">
        <v>1924</v>
      </c>
      <c r="D18"/>
      <c r="E18" s="67" t="s">
        <v>352</v>
      </c>
      <c r="F18" s="67" t="s">
        <v>353</v>
      </c>
      <c r="G18" s="67" t="s">
        <v>668</v>
      </c>
      <c r="H18" s="67" t="s">
        <v>354</v>
      </c>
      <c r="I18" s="67" t="s">
        <v>658</v>
      </c>
      <c r="J18" s="67" t="s">
        <v>355</v>
      </c>
      <c r="K18" s="68">
        <v>1</v>
      </c>
      <c r="L18" s="69">
        <v>0.2</v>
      </c>
      <c r="M18" s="68">
        <v>6</v>
      </c>
      <c r="N18" s="69">
        <v>6</v>
      </c>
      <c r="O18" s="68">
        <v>15</v>
      </c>
      <c r="P18" s="69">
        <v>15</v>
      </c>
      <c r="Q18" s="70">
        <v>90</v>
      </c>
      <c r="R18" s="71">
        <v>18.000000000000004</v>
      </c>
    </row>
    <row r="19" spans="1:20" ht="210" customHeight="1" x14ac:dyDescent="0.25">
      <c r="A19" s="64">
        <v>73</v>
      </c>
      <c r="B19" s="65" t="s">
        <v>1923</v>
      </c>
      <c r="C19" s="66" t="s">
        <v>1924</v>
      </c>
      <c r="D19"/>
      <c r="E19" s="67" t="s">
        <v>352</v>
      </c>
      <c r="F19" s="67" t="s">
        <v>358</v>
      </c>
      <c r="G19" s="67" t="s">
        <v>669</v>
      </c>
      <c r="H19" s="67" t="s">
        <v>359</v>
      </c>
      <c r="I19" s="67" t="s">
        <v>599</v>
      </c>
      <c r="J19" s="67" t="s">
        <v>360</v>
      </c>
      <c r="K19" s="68">
        <v>0.5</v>
      </c>
      <c r="L19" s="69">
        <v>0.2</v>
      </c>
      <c r="M19" s="68">
        <v>6</v>
      </c>
      <c r="N19" s="69">
        <v>6</v>
      </c>
      <c r="O19" s="68">
        <v>15</v>
      </c>
      <c r="P19" s="69">
        <v>15</v>
      </c>
      <c r="Q19" s="70">
        <v>45</v>
      </c>
      <c r="R19" s="71">
        <v>18.000000000000004</v>
      </c>
    </row>
    <row r="20" spans="1:20" ht="210" customHeight="1" x14ac:dyDescent="0.25">
      <c r="A20" s="64">
        <v>74</v>
      </c>
      <c r="B20" s="65" t="s">
        <v>1923</v>
      </c>
      <c r="C20" s="66" t="s">
        <v>1924</v>
      </c>
      <c r="D20"/>
      <c r="E20" s="67" t="s">
        <v>352</v>
      </c>
      <c r="F20" s="67" t="s">
        <v>569</v>
      </c>
      <c r="G20" s="67" t="s">
        <v>670</v>
      </c>
      <c r="H20" s="67" t="s">
        <v>570</v>
      </c>
      <c r="I20" s="67" t="s">
        <v>658</v>
      </c>
      <c r="J20" s="67" t="s">
        <v>355</v>
      </c>
      <c r="K20" s="68">
        <v>1</v>
      </c>
      <c r="L20" s="69">
        <v>0.2</v>
      </c>
      <c r="M20" s="68">
        <v>6</v>
      </c>
      <c r="N20" s="69">
        <v>6</v>
      </c>
      <c r="O20" s="68">
        <v>15</v>
      </c>
      <c r="P20" s="69">
        <v>15</v>
      </c>
      <c r="Q20" s="70">
        <v>90</v>
      </c>
      <c r="R20" s="71">
        <v>18.000000000000004</v>
      </c>
    </row>
    <row r="21" spans="1:20" ht="210" customHeight="1" x14ac:dyDescent="0.25">
      <c r="A21" s="64">
        <v>75</v>
      </c>
      <c r="B21" s="65" t="s">
        <v>1923</v>
      </c>
      <c r="C21" s="66" t="s">
        <v>1924</v>
      </c>
      <c r="D21"/>
      <c r="E21" s="67" t="s">
        <v>352</v>
      </c>
      <c r="F21" s="67" t="s">
        <v>575</v>
      </c>
      <c r="G21" s="67" t="s">
        <v>673</v>
      </c>
      <c r="H21" s="67" t="s">
        <v>576</v>
      </c>
      <c r="I21" s="67" t="s">
        <v>658</v>
      </c>
      <c r="J21" s="67" t="s">
        <v>355</v>
      </c>
      <c r="K21" s="68">
        <v>1</v>
      </c>
      <c r="L21" s="69">
        <v>0.2</v>
      </c>
      <c r="M21" s="68">
        <v>6</v>
      </c>
      <c r="N21" s="69">
        <v>6</v>
      </c>
      <c r="O21" s="68">
        <v>15</v>
      </c>
      <c r="P21" s="69">
        <v>15</v>
      </c>
      <c r="Q21" s="70">
        <v>90</v>
      </c>
      <c r="R21" s="71">
        <v>18.000000000000004</v>
      </c>
    </row>
    <row r="22" spans="1:20" ht="210" customHeight="1" x14ac:dyDescent="0.25">
      <c r="A22" s="64">
        <v>76</v>
      </c>
      <c r="B22" s="65" t="s">
        <v>1923</v>
      </c>
      <c r="C22" s="66" t="s">
        <v>1924</v>
      </c>
      <c r="D22"/>
      <c r="E22" s="67" t="s">
        <v>582</v>
      </c>
      <c r="F22" s="67" t="s">
        <v>583</v>
      </c>
      <c r="G22" s="67" t="s">
        <v>675</v>
      </c>
      <c r="H22" s="67" t="s">
        <v>584</v>
      </c>
      <c r="I22" s="67" t="s">
        <v>595</v>
      </c>
      <c r="J22" s="67" t="s">
        <v>184</v>
      </c>
      <c r="K22" s="68">
        <v>0.2</v>
      </c>
      <c r="L22" s="69">
        <v>0.2</v>
      </c>
      <c r="M22" s="68">
        <v>6</v>
      </c>
      <c r="N22" s="69">
        <v>6</v>
      </c>
      <c r="O22" s="68">
        <v>7</v>
      </c>
      <c r="P22" s="69">
        <v>7</v>
      </c>
      <c r="Q22" s="70">
        <v>8.4000000000000021</v>
      </c>
      <c r="R22" s="71">
        <v>8.4000000000000021</v>
      </c>
    </row>
    <row r="23" spans="1:20" ht="210" customHeight="1" x14ac:dyDescent="0.25">
      <c r="A23" s="64">
        <v>77</v>
      </c>
      <c r="B23" s="65" t="s">
        <v>1923</v>
      </c>
      <c r="C23" s="66" t="s">
        <v>1924</v>
      </c>
      <c r="D23"/>
      <c r="E23" s="67" t="s">
        <v>585</v>
      </c>
      <c r="F23" s="67" t="s">
        <v>586</v>
      </c>
      <c r="G23" s="67" t="s">
        <v>676</v>
      </c>
      <c r="H23" s="67" t="s">
        <v>587</v>
      </c>
      <c r="I23" s="67" t="s">
        <v>595</v>
      </c>
      <c r="J23" s="67" t="s">
        <v>184</v>
      </c>
      <c r="K23" s="68">
        <v>0.1</v>
      </c>
      <c r="L23" s="69">
        <v>0.1</v>
      </c>
      <c r="M23" s="68">
        <v>6</v>
      </c>
      <c r="N23" s="69">
        <v>6</v>
      </c>
      <c r="O23" s="68">
        <v>15</v>
      </c>
      <c r="P23" s="69">
        <v>15</v>
      </c>
      <c r="Q23" s="70">
        <v>9.0000000000000018</v>
      </c>
      <c r="R23" s="71">
        <v>9.0000000000000018</v>
      </c>
    </row>
    <row r="24" spans="1:20" s="24" customFormat="1" x14ac:dyDescent="0.25">
      <c r="A24" s="16"/>
      <c r="B24" s="17"/>
      <c r="C24" s="18"/>
      <c r="D24" s="18"/>
      <c r="E24" s="19"/>
      <c r="F24" s="19"/>
      <c r="G24" s="19" t="str">
        <f>IF(F24="","",VLOOKUP(F24,[7]списки!$U$2:$V$147,2,))</f>
        <v/>
      </c>
      <c r="H24" s="19"/>
      <c r="I24" s="19" t="str">
        <f>IF(F24="","",VLOOKUP(Q24,[7]списки!$O$2:$P$8,2))</f>
        <v/>
      </c>
      <c r="J24" s="19"/>
      <c r="K24" s="20"/>
      <c r="L24" s="21"/>
      <c r="M24" s="20"/>
      <c r="N24" s="21"/>
      <c r="O24" s="20"/>
      <c r="P24" s="21"/>
      <c r="Q24" s="22"/>
      <c r="R24" s="23"/>
      <c r="T24" s="25"/>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4:R1048576">
    <cfRule type="expression" dxfId="407" priority="9">
      <formula>IF(ROW(Q1)&gt;6,Q1&gt;400)</formula>
    </cfRule>
    <cfRule type="expression" dxfId="406" priority="10">
      <formula>IF(ROW(Q1)&gt;6,Q1&gt;200)</formula>
    </cfRule>
    <cfRule type="expression" dxfId="405" priority="11">
      <formula>IF(ROW(Q1)&gt;6,Q1&gt;70)</formula>
    </cfRule>
    <cfRule type="expression" dxfId="404" priority="12">
      <formula>IF(ROW(Q1)&gt;6,Q1&gt;20)</formula>
    </cfRule>
  </conditionalFormatting>
  <conditionalFormatting sqref="Q7:R23">
    <cfRule type="expression" dxfId="403" priority="1">
      <formula>IF(ROW(Q7)&gt;6,Q7&gt;400)</formula>
    </cfRule>
    <cfRule type="expression" dxfId="402" priority="2">
      <formula>IF(ROW(Q7)&gt;6,Q7&gt;200)</formula>
    </cfRule>
    <cfRule type="expression" dxfId="401" priority="3">
      <formula>IF(ROW(Q7)&gt;6,Q7&gt;70)</formula>
    </cfRule>
    <cfRule type="expression" dxfId="400" priority="4">
      <formula>IF(ROW(Q7)&gt;6,Q7&gt;20)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3"/>
  <sheetViews>
    <sheetView view="pageBreakPreview" topLeftCell="A19" zoomScale="60" zoomScaleNormal="80" workbookViewId="0">
      <selection activeCell="B20" sqref="B20"/>
    </sheetView>
  </sheetViews>
  <sheetFormatPr defaultColWidth="9.140625" defaultRowHeight="21" x14ac:dyDescent="0.25"/>
  <cols>
    <col min="1" max="1" width="7.42578125" style="16" customWidth="1"/>
    <col min="2" max="2" width="118.85546875" style="18" customWidth="1"/>
    <col min="3" max="3" width="77.5703125" style="18" hidden="1" customWidth="1"/>
    <col min="4" max="4" width="12.7109375" style="18" hidden="1" customWidth="1"/>
    <col min="5" max="5" width="27.28515625" style="19" customWidth="1"/>
    <col min="6" max="6" width="11.5703125" style="19" customWidth="1"/>
    <col min="7" max="7" width="39.85546875" style="19" customWidth="1"/>
    <col min="8" max="8" width="33.28515625" style="19" customWidth="1"/>
    <col min="9" max="9" width="32.140625" style="19" customWidth="1"/>
    <col min="10" max="10" width="54.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78</v>
      </c>
      <c r="B7" s="65" t="s">
        <v>1928</v>
      </c>
      <c r="C7" s="66" t="s">
        <v>1929</v>
      </c>
      <c r="D7"/>
      <c r="E7" s="67" t="s">
        <v>273</v>
      </c>
      <c r="F7" s="67" t="s">
        <v>274</v>
      </c>
      <c r="G7" s="67" t="s">
        <v>793</v>
      </c>
      <c r="H7" s="67" t="s">
        <v>275</v>
      </c>
      <c r="I7" s="67" t="s">
        <v>595</v>
      </c>
      <c r="J7" s="67" t="s">
        <v>243</v>
      </c>
      <c r="K7" s="68">
        <v>0.5</v>
      </c>
      <c r="L7" s="69">
        <v>0.5</v>
      </c>
      <c r="M7" s="68">
        <v>6</v>
      </c>
      <c r="N7" s="69">
        <v>6</v>
      </c>
      <c r="O7" s="68">
        <v>3</v>
      </c>
      <c r="P7" s="69">
        <v>3</v>
      </c>
      <c r="Q7" s="70">
        <v>9</v>
      </c>
      <c r="R7" s="71">
        <v>9</v>
      </c>
    </row>
    <row r="8" spans="1:20" ht="210" customHeight="1" x14ac:dyDescent="0.25">
      <c r="A8" s="64">
        <v>79</v>
      </c>
      <c r="B8" s="65" t="s">
        <v>1928</v>
      </c>
      <c r="C8" s="66" t="s">
        <v>1929</v>
      </c>
      <c r="D8"/>
      <c r="E8" s="67" t="s">
        <v>1925</v>
      </c>
      <c r="F8" s="67" t="s">
        <v>20</v>
      </c>
      <c r="G8" s="67" t="s">
        <v>594</v>
      </c>
      <c r="H8" s="67" t="s">
        <v>21</v>
      </c>
      <c r="I8" s="67" t="s">
        <v>595</v>
      </c>
      <c r="J8" s="67" t="s">
        <v>397</v>
      </c>
      <c r="K8" s="68">
        <v>1</v>
      </c>
      <c r="L8" s="69">
        <v>1</v>
      </c>
      <c r="M8" s="68">
        <v>6</v>
      </c>
      <c r="N8" s="69">
        <v>6</v>
      </c>
      <c r="O8" s="68">
        <v>3</v>
      </c>
      <c r="P8" s="69">
        <v>3</v>
      </c>
      <c r="Q8" s="70">
        <v>18</v>
      </c>
      <c r="R8" s="71">
        <v>18</v>
      </c>
    </row>
    <row r="9" spans="1:20" ht="210" customHeight="1" x14ac:dyDescent="0.25">
      <c r="A9" s="64">
        <v>80</v>
      </c>
      <c r="B9" s="65" t="s">
        <v>1928</v>
      </c>
      <c r="C9" s="66" t="s">
        <v>1929</v>
      </c>
      <c r="D9"/>
      <c r="E9" s="67" t="s">
        <v>1827</v>
      </c>
      <c r="F9" s="67" t="s">
        <v>32</v>
      </c>
      <c r="G9" s="67" t="s">
        <v>1875</v>
      </c>
      <c r="H9" s="67" t="s">
        <v>1875</v>
      </c>
      <c r="I9" s="67" t="s">
        <v>599</v>
      </c>
      <c r="J9" s="67" t="s">
        <v>1922</v>
      </c>
      <c r="K9" s="68">
        <v>3</v>
      </c>
      <c r="L9" s="69">
        <v>1</v>
      </c>
      <c r="M9" s="68">
        <v>6</v>
      </c>
      <c r="N9" s="69">
        <v>6</v>
      </c>
      <c r="O9" s="68">
        <v>3</v>
      </c>
      <c r="P9" s="69">
        <v>3</v>
      </c>
      <c r="Q9" s="70">
        <v>54</v>
      </c>
      <c r="R9" s="71">
        <v>18</v>
      </c>
    </row>
    <row r="10" spans="1:20" ht="210" customHeight="1" x14ac:dyDescent="0.25">
      <c r="A10" s="64">
        <v>81</v>
      </c>
      <c r="B10" s="65" t="s">
        <v>1928</v>
      </c>
      <c r="C10" s="66" t="s">
        <v>1929</v>
      </c>
      <c r="D10"/>
      <c r="E10" s="67" t="s">
        <v>133</v>
      </c>
      <c r="F10" s="67" t="s">
        <v>134</v>
      </c>
      <c r="G10" s="67" t="s">
        <v>652</v>
      </c>
      <c r="H10" s="67" t="s">
        <v>135</v>
      </c>
      <c r="I10" s="67" t="s">
        <v>599</v>
      </c>
      <c r="J10" s="67" t="s">
        <v>130</v>
      </c>
      <c r="K10" s="68">
        <v>0.5</v>
      </c>
      <c r="L10" s="69">
        <v>0.2</v>
      </c>
      <c r="M10" s="68">
        <v>3</v>
      </c>
      <c r="N10" s="69">
        <v>3</v>
      </c>
      <c r="O10" s="68">
        <v>15</v>
      </c>
      <c r="P10" s="69">
        <v>15</v>
      </c>
      <c r="Q10" s="70">
        <v>22.5</v>
      </c>
      <c r="R10" s="71">
        <v>9.0000000000000018</v>
      </c>
    </row>
    <row r="11" spans="1:20" ht="210" customHeight="1" x14ac:dyDescent="0.25">
      <c r="A11" s="64">
        <v>82</v>
      </c>
      <c r="B11" s="65" t="s">
        <v>1928</v>
      </c>
      <c r="C11" s="66" t="s">
        <v>1929</v>
      </c>
      <c r="D11"/>
      <c r="E11" s="67" t="s">
        <v>171</v>
      </c>
      <c r="F11" s="67" t="s">
        <v>172</v>
      </c>
      <c r="G11" s="67" t="s">
        <v>653</v>
      </c>
      <c r="H11" s="67" t="s">
        <v>173</v>
      </c>
      <c r="I11" s="67" t="s">
        <v>599</v>
      </c>
      <c r="J11" s="67" t="s">
        <v>654</v>
      </c>
      <c r="K11" s="68">
        <v>3</v>
      </c>
      <c r="L11" s="69">
        <v>0.5</v>
      </c>
      <c r="M11" s="68">
        <v>3</v>
      </c>
      <c r="N11" s="69">
        <v>3</v>
      </c>
      <c r="O11" s="68">
        <v>3</v>
      </c>
      <c r="P11" s="69">
        <v>3</v>
      </c>
      <c r="Q11" s="70">
        <v>27</v>
      </c>
      <c r="R11" s="71">
        <v>4.5</v>
      </c>
    </row>
    <row r="12" spans="1:20" ht="210" customHeight="1" x14ac:dyDescent="0.25">
      <c r="A12" s="64">
        <v>83</v>
      </c>
      <c r="B12" s="65" t="s">
        <v>1928</v>
      </c>
      <c r="C12" s="66" t="s">
        <v>1929</v>
      </c>
      <c r="D12"/>
      <c r="E12" s="67" t="s">
        <v>1822</v>
      </c>
      <c r="F12" s="67" t="s">
        <v>178</v>
      </c>
      <c r="G12" s="67" t="s">
        <v>656</v>
      </c>
      <c r="H12" s="67" t="s">
        <v>179</v>
      </c>
      <c r="I12" s="67" t="s">
        <v>599</v>
      </c>
      <c r="J12" s="67" t="s">
        <v>1910</v>
      </c>
      <c r="K12" s="68">
        <v>3</v>
      </c>
      <c r="L12" s="69">
        <v>1</v>
      </c>
      <c r="M12" s="68">
        <v>3</v>
      </c>
      <c r="N12" s="69">
        <v>3</v>
      </c>
      <c r="O12" s="68">
        <v>3</v>
      </c>
      <c r="P12" s="69">
        <v>3</v>
      </c>
      <c r="Q12" s="70">
        <v>27</v>
      </c>
      <c r="R12" s="71">
        <v>9</v>
      </c>
    </row>
    <row r="13" spans="1:20" ht="210" customHeight="1" x14ac:dyDescent="0.25">
      <c r="A13" s="64">
        <v>84</v>
      </c>
      <c r="B13" s="65" t="s">
        <v>1928</v>
      </c>
      <c r="C13" s="66" t="s">
        <v>1929</v>
      </c>
      <c r="D13"/>
      <c r="E13" s="67" t="s">
        <v>240</v>
      </c>
      <c r="F13" s="67" t="s">
        <v>241</v>
      </c>
      <c r="G13" s="67" t="s">
        <v>990</v>
      </c>
      <c r="H13" s="67" t="s">
        <v>242</v>
      </c>
      <c r="I13" s="67" t="s">
        <v>595</v>
      </c>
      <c r="J13" s="67" t="s">
        <v>243</v>
      </c>
      <c r="K13" s="68">
        <v>0.5</v>
      </c>
      <c r="L13" s="69">
        <v>0.5</v>
      </c>
      <c r="M13" s="68">
        <v>6</v>
      </c>
      <c r="N13" s="69">
        <v>6</v>
      </c>
      <c r="O13" s="68">
        <v>3</v>
      </c>
      <c r="P13" s="69">
        <v>3</v>
      </c>
      <c r="Q13" s="70">
        <v>9</v>
      </c>
      <c r="R13" s="71">
        <v>9</v>
      </c>
    </row>
    <row r="14" spans="1:20" ht="210" customHeight="1" x14ac:dyDescent="0.25">
      <c r="A14" s="64">
        <v>85</v>
      </c>
      <c r="B14" s="65" t="s">
        <v>1928</v>
      </c>
      <c r="C14" s="66" t="s">
        <v>1929</v>
      </c>
      <c r="D14"/>
      <c r="E14" s="67" t="s">
        <v>532</v>
      </c>
      <c r="F14" s="67" t="s">
        <v>533</v>
      </c>
      <c r="G14" s="67" t="s">
        <v>657</v>
      </c>
      <c r="H14" s="67" t="s">
        <v>534</v>
      </c>
      <c r="I14" s="67" t="s">
        <v>658</v>
      </c>
      <c r="J14" s="67" t="s">
        <v>535</v>
      </c>
      <c r="K14" s="68">
        <v>3</v>
      </c>
      <c r="L14" s="69">
        <v>0.5</v>
      </c>
      <c r="M14" s="68">
        <v>6</v>
      </c>
      <c r="N14" s="69">
        <v>6</v>
      </c>
      <c r="O14" s="68">
        <v>7</v>
      </c>
      <c r="P14" s="69">
        <v>7</v>
      </c>
      <c r="Q14" s="70">
        <v>126</v>
      </c>
      <c r="R14" s="71">
        <v>21</v>
      </c>
    </row>
    <row r="15" spans="1:20" ht="210" customHeight="1" x14ac:dyDescent="0.25">
      <c r="A15" s="64">
        <v>86</v>
      </c>
      <c r="B15" s="65" t="s">
        <v>1928</v>
      </c>
      <c r="C15" s="66" t="s">
        <v>1929</v>
      </c>
      <c r="D15"/>
      <c r="E15" s="67" t="s">
        <v>309</v>
      </c>
      <c r="F15" s="67" t="s">
        <v>310</v>
      </c>
      <c r="G15" s="67" t="s">
        <v>659</v>
      </c>
      <c r="H15" s="67" t="s">
        <v>311</v>
      </c>
      <c r="I15" s="67" t="s">
        <v>599</v>
      </c>
      <c r="J15" s="67" t="s">
        <v>312</v>
      </c>
      <c r="K15" s="68">
        <v>1</v>
      </c>
      <c r="L15" s="69">
        <v>0.5</v>
      </c>
      <c r="M15" s="68">
        <v>6</v>
      </c>
      <c r="N15" s="69">
        <v>6</v>
      </c>
      <c r="O15" s="68">
        <v>7</v>
      </c>
      <c r="P15" s="69">
        <v>7</v>
      </c>
      <c r="Q15" s="70">
        <v>42</v>
      </c>
      <c r="R15" s="71">
        <v>21</v>
      </c>
    </row>
    <row r="16" spans="1:20" ht="210" customHeight="1" x14ac:dyDescent="0.25">
      <c r="A16" s="64">
        <v>87</v>
      </c>
      <c r="B16" s="74" t="s">
        <v>1928</v>
      </c>
      <c r="C16" s="75" t="s">
        <v>1929</v>
      </c>
      <c r="D16" s="75"/>
      <c r="E16" s="67" t="s">
        <v>1836</v>
      </c>
      <c r="F16" s="67" t="s">
        <v>334</v>
      </c>
      <c r="G16" s="67" t="s">
        <v>660</v>
      </c>
      <c r="H16" s="67" t="s">
        <v>335</v>
      </c>
      <c r="I16" s="67" t="s">
        <v>661</v>
      </c>
      <c r="J16" s="67" t="s">
        <v>1930</v>
      </c>
      <c r="K16" s="78">
        <v>3</v>
      </c>
      <c r="L16" s="78">
        <v>0.5</v>
      </c>
      <c r="M16" s="78">
        <v>6</v>
      </c>
      <c r="N16" s="78">
        <v>6</v>
      </c>
      <c r="O16" s="78">
        <v>15</v>
      </c>
      <c r="P16" s="78">
        <v>15</v>
      </c>
      <c r="Q16" s="80">
        <v>270</v>
      </c>
      <c r="R16" s="71">
        <v>45</v>
      </c>
    </row>
    <row r="17" spans="1:20" ht="210" customHeight="1" x14ac:dyDescent="0.25">
      <c r="A17" s="64">
        <v>88</v>
      </c>
      <c r="B17" s="65" t="s">
        <v>1928</v>
      </c>
      <c r="C17" s="66" t="s">
        <v>1929</v>
      </c>
      <c r="D17"/>
      <c r="E17" s="67" t="s">
        <v>346</v>
      </c>
      <c r="F17" s="67" t="s">
        <v>347</v>
      </c>
      <c r="G17" s="67" t="s">
        <v>667</v>
      </c>
      <c r="H17" s="67" t="s">
        <v>348</v>
      </c>
      <c r="I17" s="67" t="s">
        <v>658</v>
      </c>
      <c r="J17" s="67" t="s">
        <v>349</v>
      </c>
      <c r="K17" s="68">
        <v>0.5</v>
      </c>
      <c r="L17" s="69">
        <v>0.1</v>
      </c>
      <c r="M17" s="68">
        <v>6</v>
      </c>
      <c r="N17" s="69">
        <v>6</v>
      </c>
      <c r="O17" s="68">
        <v>40</v>
      </c>
      <c r="P17" s="69">
        <v>40</v>
      </c>
      <c r="Q17" s="70">
        <v>120</v>
      </c>
      <c r="R17" s="71">
        <v>24.000000000000004</v>
      </c>
    </row>
    <row r="18" spans="1:20" ht="210" customHeight="1" x14ac:dyDescent="0.25">
      <c r="A18" s="64">
        <v>89</v>
      </c>
      <c r="B18" s="65" t="s">
        <v>1928</v>
      </c>
      <c r="C18" s="66" t="s">
        <v>1929</v>
      </c>
      <c r="D18"/>
      <c r="E18" s="67" t="s">
        <v>352</v>
      </c>
      <c r="F18" s="67" t="s">
        <v>353</v>
      </c>
      <c r="G18" s="67" t="s">
        <v>668</v>
      </c>
      <c r="H18" s="67" t="s">
        <v>354</v>
      </c>
      <c r="I18" s="67" t="s">
        <v>658</v>
      </c>
      <c r="J18" s="67" t="s">
        <v>355</v>
      </c>
      <c r="K18" s="68">
        <v>1</v>
      </c>
      <c r="L18" s="69">
        <v>0.2</v>
      </c>
      <c r="M18" s="68">
        <v>6</v>
      </c>
      <c r="N18" s="69">
        <v>6</v>
      </c>
      <c r="O18" s="68">
        <v>15</v>
      </c>
      <c r="P18" s="69">
        <v>15</v>
      </c>
      <c r="Q18" s="70">
        <v>90</v>
      </c>
      <c r="R18" s="71">
        <v>18.000000000000004</v>
      </c>
    </row>
    <row r="19" spans="1:20" ht="210" customHeight="1" x14ac:dyDescent="0.25">
      <c r="A19" s="64">
        <v>90</v>
      </c>
      <c r="B19" s="65" t="s">
        <v>1928</v>
      </c>
      <c r="C19" s="66" t="s">
        <v>1929</v>
      </c>
      <c r="D19"/>
      <c r="E19" s="67" t="s">
        <v>352</v>
      </c>
      <c r="F19" s="67" t="s">
        <v>569</v>
      </c>
      <c r="G19" s="67" t="s">
        <v>670</v>
      </c>
      <c r="H19" s="67" t="s">
        <v>570</v>
      </c>
      <c r="I19" s="67" t="s">
        <v>658</v>
      </c>
      <c r="J19" s="67" t="s">
        <v>355</v>
      </c>
      <c r="K19" s="68">
        <v>1</v>
      </c>
      <c r="L19" s="69">
        <v>0.2</v>
      </c>
      <c r="M19" s="68">
        <v>6</v>
      </c>
      <c r="N19" s="69">
        <v>6</v>
      </c>
      <c r="O19" s="68">
        <v>15</v>
      </c>
      <c r="P19" s="69">
        <v>15</v>
      </c>
      <c r="Q19" s="70">
        <v>90</v>
      </c>
      <c r="R19" s="71">
        <v>18.000000000000004</v>
      </c>
    </row>
    <row r="20" spans="1:20" ht="210" customHeight="1" x14ac:dyDescent="0.25">
      <c r="A20" s="64">
        <v>91</v>
      </c>
      <c r="B20" s="65" t="s">
        <v>1928</v>
      </c>
      <c r="C20" s="66" t="s">
        <v>1929</v>
      </c>
      <c r="D20"/>
      <c r="E20" s="67" t="s">
        <v>352</v>
      </c>
      <c r="F20" s="67" t="s">
        <v>575</v>
      </c>
      <c r="G20" s="67" t="s">
        <v>673</v>
      </c>
      <c r="H20" s="67" t="s">
        <v>576</v>
      </c>
      <c r="I20" s="67" t="s">
        <v>658</v>
      </c>
      <c r="J20" s="67" t="s">
        <v>355</v>
      </c>
      <c r="K20" s="68">
        <v>1</v>
      </c>
      <c r="L20" s="69">
        <v>0.2</v>
      </c>
      <c r="M20" s="68">
        <v>6</v>
      </c>
      <c r="N20" s="69">
        <v>6</v>
      </c>
      <c r="O20" s="68">
        <v>15</v>
      </c>
      <c r="P20" s="69">
        <v>15</v>
      </c>
      <c r="Q20" s="70">
        <v>90</v>
      </c>
      <c r="R20" s="71">
        <v>18.000000000000004</v>
      </c>
    </row>
    <row r="21" spans="1:20" ht="210" customHeight="1" x14ac:dyDescent="0.25">
      <c r="A21" s="64">
        <v>92</v>
      </c>
      <c r="B21" s="65" t="s">
        <v>1928</v>
      </c>
      <c r="C21" s="66" t="s">
        <v>1929</v>
      </c>
      <c r="D21"/>
      <c r="E21" s="67" t="s">
        <v>582</v>
      </c>
      <c r="F21" s="67" t="s">
        <v>583</v>
      </c>
      <c r="G21" s="67" t="s">
        <v>675</v>
      </c>
      <c r="H21" s="67" t="s">
        <v>584</v>
      </c>
      <c r="I21" s="67" t="s">
        <v>595</v>
      </c>
      <c r="J21" s="67" t="s">
        <v>184</v>
      </c>
      <c r="K21" s="68">
        <v>0.2</v>
      </c>
      <c r="L21" s="69">
        <v>0.2</v>
      </c>
      <c r="M21" s="68">
        <v>6</v>
      </c>
      <c r="N21" s="69">
        <v>6</v>
      </c>
      <c r="O21" s="68">
        <v>7</v>
      </c>
      <c r="P21" s="69">
        <v>7</v>
      </c>
      <c r="Q21" s="70">
        <v>8.4000000000000021</v>
      </c>
      <c r="R21" s="71">
        <v>8.4000000000000021</v>
      </c>
    </row>
    <row r="22" spans="1:20" ht="210" customHeight="1" x14ac:dyDescent="0.25">
      <c r="A22" s="64">
        <v>93</v>
      </c>
      <c r="B22" s="65" t="s">
        <v>1928</v>
      </c>
      <c r="C22" s="66" t="s">
        <v>1929</v>
      </c>
      <c r="D22"/>
      <c r="E22" s="67" t="s">
        <v>585</v>
      </c>
      <c r="F22" s="67" t="s">
        <v>586</v>
      </c>
      <c r="G22" s="67" t="s">
        <v>676</v>
      </c>
      <c r="H22" s="67" t="s">
        <v>587</v>
      </c>
      <c r="I22" s="67" t="s">
        <v>595</v>
      </c>
      <c r="J22" s="67" t="s">
        <v>184</v>
      </c>
      <c r="K22" s="68">
        <v>0.1</v>
      </c>
      <c r="L22" s="69">
        <v>0.1</v>
      </c>
      <c r="M22" s="68">
        <v>6</v>
      </c>
      <c r="N22" s="69">
        <v>6</v>
      </c>
      <c r="O22" s="68">
        <v>15</v>
      </c>
      <c r="P22" s="69">
        <v>15</v>
      </c>
      <c r="Q22" s="70">
        <v>9.0000000000000018</v>
      </c>
      <c r="R22" s="71">
        <v>9.0000000000000018</v>
      </c>
    </row>
    <row r="23" spans="1:20" s="24" customFormat="1" x14ac:dyDescent="0.25">
      <c r="A23" s="16"/>
      <c r="B23" s="17"/>
      <c r="C23" s="18"/>
      <c r="D23" s="18"/>
      <c r="E23" s="19"/>
      <c r="F23" s="19"/>
      <c r="G23" s="19" t="str">
        <f>IF(F23="","",VLOOKUP(F23,[7]списки!$U$2:$V$147,2,))</f>
        <v/>
      </c>
      <c r="H23" s="19"/>
      <c r="I23" s="19" t="str">
        <f>IF(F23="","",VLOOKUP(Q23,[7]списки!$O$2:$P$8,2))</f>
        <v/>
      </c>
      <c r="J23" s="19"/>
      <c r="K23" s="20"/>
      <c r="L23" s="21"/>
      <c r="M23" s="20"/>
      <c r="N23" s="21"/>
      <c r="O23" s="20"/>
      <c r="P23" s="21"/>
      <c r="Q23" s="22"/>
      <c r="R23" s="23"/>
      <c r="T23" s="25"/>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3:R1048576">
    <cfRule type="expression" dxfId="399" priority="9">
      <formula>IF(ROW(Q1)&gt;6,Q1&gt;400)</formula>
    </cfRule>
    <cfRule type="expression" dxfId="398" priority="10">
      <formula>IF(ROW(Q1)&gt;6,Q1&gt;200)</formula>
    </cfRule>
    <cfRule type="expression" dxfId="397" priority="11">
      <formula>IF(ROW(Q1)&gt;6,Q1&gt;70)</formula>
    </cfRule>
    <cfRule type="expression" dxfId="396" priority="12">
      <formula>IF(ROW(Q1)&gt;6,Q1&gt;20)</formula>
    </cfRule>
  </conditionalFormatting>
  <conditionalFormatting sqref="Q7:R22">
    <cfRule type="expression" dxfId="395" priority="1">
      <formula>IF(ROW(Q7)&gt;6,Q7&gt;400)</formula>
    </cfRule>
    <cfRule type="expression" dxfId="394" priority="2">
      <formula>IF(ROW(Q7)&gt;6,Q7&gt;200)</formula>
    </cfRule>
    <cfRule type="expression" dxfId="393" priority="3">
      <formula>IF(ROW(Q7)&gt;6,Q7&gt;70)</formula>
    </cfRule>
    <cfRule type="expression" dxfId="392" priority="4">
      <formula>IF(ROW(Q7)&gt;6,Q7&gt;20)</formula>
    </cfRule>
  </conditionalFormatting>
  <dataValidations count="4">
    <dataValidation type="list" allowBlank="1" showInputMessage="1" showErrorMessage="1" sqref="K7:L1048576">
      <formula1>Вр</formula1>
    </dataValidation>
    <dataValidation type="list" allowBlank="1" showInputMessage="1" showErrorMessage="1" sqref="M7:N1048576">
      <formula1>Пд</formula1>
    </dataValidation>
    <dataValidation type="list" allowBlank="1" showInputMessage="1" showErrorMessage="1" sqref="O7:P1048576">
      <formula1>Пс</formula1>
    </dataValidation>
    <dataValidation type="list" allowBlank="1" showInputMessage="1" showErrorMessage="1" sqref="F7:F1048576">
      <formula1>Код</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4"/>
  <sheetViews>
    <sheetView view="pageBreakPreview" topLeftCell="A22" zoomScale="60" zoomScaleNormal="80" workbookViewId="0">
      <selection activeCell="B23" sqref="B23"/>
    </sheetView>
  </sheetViews>
  <sheetFormatPr defaultColWidth="9.140625" defaultRowHeight="21" x14ac:dyDescent="0.25"/>
  <cols>
    <col min="1" max="1" width="7.42578125" style="16" customWidth="1"/>
    <col min="2" max="2" width="118.85546875" style="18" customWidth="1"/>
    <col min="3" max="3" width="77.5703125" style="18" hidden="1" customWidth="1"/>
    <col min="4" max="4" width="12.7109375" style="18" hidden="1" customWidth="1"/>
    <col min="5" max="5" width="27.28515625" style="19" customWidth="1"/>
    <col min="6" max="6" width="11.5703125" style="19" customWidth="1"/>
    <col min="7" max="7" width="39.85546875" style="19" customWidth="1"/>
    <col min="8" max="8" width="33.28515625" style="19" customWidth="1"/>
    <col min="9" max="9" width="32.140625" style="19" customWidth="1"/>
    <col min="10" max="10" width="54.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94</v>
      </c>
      <c r="B7" s="65" t="s">
        <v>1931</v>
      </c>
      <c r="C7" s="66" t="s">
        <v>1932</v>
      </c>
      <c r="D7"/>
      <c r="E7" s="67" t="s">
        <v>273</v>
      </c>
      <c r="F7" s="67" t="s">
        <v>274</v>
      </c>
      <c r="G7" s="67" t="s">
        <v>793</v>
      </c>
      <c r="H7" s="67" t="s">
        <v>275</v>
      </c>
      <c r="I7" s="67" t="s">
        <v>595</v>
      </c>
      <c r="J7" s="67" t="s">
        <v>243</v>
      </c>
      <c r="K7" s="68">
        <v>0.5</v>
      </c>
      <c r="L7" s="69">
        <v>0.5</v>
      </c>
      <c r="M7" s="68">
        <v>6</v>
      </c>
      <c r="N7" s="69">
        <v>6</v>
      </c>
      <c r="O7" s="68">
        <v>3</v>
      </c>
      <c r="P7" s="69">
        <v>3</v>
      </c>
      <c r="Q7" s="70">
        <v>9</v>
      </c>
      <c r="R7" s="71">
        <v>9</v>
      </c>
    </row>
    <row r="8" spans="1:20" ht="210" customHeight="1" x14ac:dyDescent="0.25">
      <c r="A8" s="64">
        <v>95</v>
      </c>
      <c r="B8" s="65" t="s">
        <v>1931</v>
      </c>
      <c r="C8" s="66" t="s">
        <v>1932</v>
      </c>
      <c r="D8"/>
      <c r="E8" s="67" t="s">
        <v>19</v>
      </c>
      <c r="F8" s="67" t="s">
        <v>20</v>
      </c>
      <c r="G8" s="67" t="s">
        <v>594</v>
      </c>
      <c r="H8" s="67" t="s">
        <v>21</v>
      </c>
      <c r="I8" s="67" t="s">
        <v>595</v>
      </c>
      <c r="J8" s="67" t="s">
        <v>397</v>
      </c>
      <c r="K8" s="68">
        <v>1</v>
      </c>
      <c r="L8" s="69">
        <v>1</v>
      </c>
      <c r="M8" s="68">
        <v>6</v>
      </c>
      <c r="N8" s="69">
        <v>6</v>
      </c>
      <c r="O8" s="68">
        <v>3</v>
      </c>
      <c r="P8" s="69">
        <v>3</v>
      </c>
      <c r="Q8" s="70">
        <v>18</v>
      </c>
      <c r="R8" s="71">
        <v>18</v>
      </c>
    </row>
    <row r="9" spans="1:20" ht="210" customHeight="1" x14ac:dyDescent="0.25">
      <c r="A9" s="64">
        <v>96</v>
      </c>
      <c r="B9" s="65" t="s">
        <v>1931</v>
      </c>
      <c r="C9" s="66" t="s">
        <v>1932</v>
      </c>
      <c r="D9"/>
      <c r="E9" s="67" t="s">
        <v>426</v>
      </c>
      <c r="F9" s="67" t="s">
        <v>32</v>
      </c>
      <c r="G9" s="67" t="s">
        <v>647</v>
      </c>
      <c r="H9" s="67" t="s">
        <v>33</v>
      </c>
      <c r="I9" s="67" t="s">
        <v>599</v>
      </c>
      <c r="J9" s="67" t="s">
        <v>34</v>
      </c>
      <c r="K9" s="68">
        <v>3</v>
      </c>
      <c r="L9" s="69">
        <v>1</v>
      </c>
      <c r="M9" s="68">
        <v>6</v>
      </c>
      <c r="N9" s="69">
        <v>6</v>
      </c>
      <c r="O9" s="68">
        <v>3</v>
      </c>
      <c r="P9" s="69">
        <v>3</v>
      </c>
      <c r="Q9" s="70">
        <v>54</v>
      </c>
      <c r="R9" s="71">
        <v>18</v>
      </c>
    </row>
    <row r="10" spans="1:20" ht="210" customHeight="1" x14ac:dyDescent="0.25">
      <c r="A10" s="64">
        <v>97</v>
      </c>
      <c r="B10" s="65" t="s">
        <v>1931</v>
      </c>
      <c r="C10" s="66" t="s">
        <v>1932</v>
      </c>
      <c r="D10"/>
      <c r="E10" s="67" t="s">
        <v>133</v>
      </c>
      <c r="F10" s="67" t="s">
        <v>134</v>
      </c>
      <c r="G10" s="67" t="s">
        <v>652</v>
      </c>
      <c r="H10" s="67" t="s">
        <v>135</v>
      </c>
      <c r="I10" s="67" t="s">
        <v>599</v>
      </c>
      <c r="J10" s="67" t="s">
        <v>130</v>
      </c>
      <c r="K10" s="68">
        <v>0.5</v>
      </c>
      <c r="L10" s="69">
        <v>0.2</v>
      </c>
      <c r="M10" s="68">
        <v>3</v>
      </c>
      <c r="N10" s="69">
        <v>3</v>
      </c>
      <c r="O10" s="68">
        <v>15</v>
      </c>
      <c r="P10" s="69">
        <v>15</v>
      </c>
      <c r="Q10" s="70">
        <v>22.5</v>
      </c>
      <c r="R10" s="71">
        <v>9.0000000000000018</v>
      </c>
    </row>
    <row r="11" spans="1:20" ht="210" customHeight="1" x14ac:dyDescent="0.25">
      <c r="A11" s="64">
        <v>98</v>
      </c>
      <c r="B11" s="65" t="s">
        <v>1931</v>
      </c>
      <c r="C11" s="66" t="s">
        <v>1932</v>
      </c>
      <c r="D11"/>
      <c r="E11" s="67" t="s">
        <v>171</v>
      </c>
      <c r="F11" s="67" t="s">
        <v>172</v>
      </c>
      <c r="G11" s="67" t="s">
        <v>653</v>
      </c>
      <c r="H11" s="67" t="s">
        <v>173</v>
      </c>
      <c r="I11" s="67" t="s">
        <v>599</v>
      </c>
      <c r="J11" s="67" t="s">
        <v>654</v>
      </c>
      <c r="K11" s="68">
        <v>3</v>
      </c>
      <c r="L11" s="69">
        <v>0.5</v>
      </c>
      <c r="M11" s="68">
        <v>3</v>
      </c>
      <c r="N11" s="69">
        <v>3</v>
      </c>
      <c r="O11" s="68">
        <v>3</v>
      </c>
      <c r="P11" s="69">
        <v>3</v>
      </c>
      <c r="Q11" s="70">
        <v>27</v>
      </c>
      <c r="R11" s="71">
        <v>4.5</v>
      </c>
    </row>
    <row r="12" spans="1:20" ht="210" customHeight="1" x14ac:dyDescent="0.25">
      <c r="A12" s="64">
        <v>99</v>
      </c>
      <c r="B12" s="65" t="s">
        <v>1931</v>
      </c>
      <c r="C12" s="66" t="s">
        <v>1932</v>
      </c>
      <c r="D12"/>
      <c r="E12" s="67" t="s">
        <v>655</v>
      </c>
      <c r="F12" s="67" t="s">
        <v>178</v>
      </c>
      <c r="G12" s="67" t="s">
        <v>656</v>
      </c>
      <c r="H12" s="67" t="s">
        <v>179</v>
      </c>
      <c r="I12" s="67" t="s">
        <v>599</v>
      </c>
      <c r="J12" s="67" t="s">
        <v>180</v>
      </c>
      <c r="K12" s="68">
        <v>3</v>
      </c>
      <c r="L12" s="69">
        <v>1</v>
      </c>
      <c r="M12" s="68">
        <v>3</v>
      </c>
      <c r="N12" s="69">
        <v>3</v>
      </c>
      <c r="O12" s="68">
        <v>3</v>
      </c>
      <c r="P12" s="69">
        <v>3</v>
      </c>
      <c r="Q12" s="70">
        <v>27</v>
      </c>
      <c r="R12" s="71">
        <v>9</v>
      </c>
    </row>
    <row r="13" spans="1:20" ht="210" customHeight="1" x14ac:dyDescent="0.25">
      <c r="A13" s="64">
        <v>100</v>
      </c>
      <c r="B13" s="65" t="s">
        <v>1931</v>
      </c>
      <c r="C13" s="66" t="s">
        <v>1932</v>
      </c>
      <c r="D13"/>
      <c r="E13" s="67" t="s">
        <v>240</v>
      </c>
      <c r="F13" s="67" t="s">
        <v>241</v>
      </c>
      <c r="G13" s="67" t="s">
        <v>990</v>
      </c>
      <c r="H13" s="67" t="s">
        <v>242</v>
      </c>
      <c r="I13" s="67" t="s">
        <v>595</v>
      </c>
      <c r="J13" s="67" t="s">
        <v>243</v>
      </c>
      <c r="K13" s="68">
        <v>0.5</v>
      </c>
      <c r="L13" s="69">
        <v>0.5</v>
      </c>
      <c r="M13" s="68">
        <v>6</v>
      </c>
      <c r="N13" s="69">
        <v>6</v>
      </c>
      <c r="O13" s="68">
        <v>3</v>
      </c>
      <c r="P13" s="69">
        <v>3</v>
      </c>
      <c r="Q13" s="70">
        <v>9</v>
      </c>
      <c r="R13" s="71">
        <v>9</v>
      </c>
    </row>
    <row r="14" spans="1:20" ht="210" customHeight="1" x14ac:dyDescent="0.25">
      <c r="A14" s="64">
        <v>101</v>
      </c>
      <c r="B14" s="65" t="s">
        <v>1931</v>
      </c>
      <c r="C14" s="66" t="s">
        <v>1932</v>
      </c>
      <c r="D14"/>
      <c r="E14" s="67" t="s">
        <v>532</v>
      </c>
      <c r="F14" s="67" t="s">
        <v>533</v>
      </c>
      <c r="G14" s="67" t="s">
        <v>657</v>
      </c>
      <c r="H14" s="67" t="s">
        <v>534</v>
      </c>
      <c r="I14" s="67" t="s">
        <v>658</v>
      </c>
      <c r="J14" s="67" t="s">
        <v>535</v>
      </c>
      <c r="K14" s="68">
        <v>3</v>
      </c>
      <c r="L14" s="69">
        <v>0.5</v>
      </c>
      <c r="M14" s="68">
        <v>6</v>
      </c>
      <c r="N14" s="69">
        <v>6</v>
      </c>
      <c r="O14" s="68">
        <v>7</v>
      </c>
      <c r="P14" s="69">
        <v>7</v>
      </c>
      <c r="Q14" s="70">
        <v>126</v>
      </c>
      <c r="R14" s="71">
        <v>21</v>
      </c>
    </row>
    <row r="15" spans="1:20" ht="210" customHeight="1" x14ac:dyDescent="0.25">
      <c r="A15" s="64">
        <v>102</v>
      </c>
      <c r="B15" s="65" t="s">
        <v>1931</v>
      </c>
      <c r="C15" s="66" t="s">
        <v>1932</v>
      </c>
      <c r="D15"/>
      <c r="E15" s="67" t="s">
        <v>309</v>
      </c>
      <c r="F15" s="67" t="s">
        <v>310</v>
      </c>
      <c r="G15" s="67" t="s">
        <v>659</v>
      </c>
      <c r="H15" s="67" t="s">
        <v>311</v>
      </c>
      <c r="I15" s="67" t="s">
        <v>599</v>
      </c>
      <c r="J15" s="67" t="s">
        <v>312</v>
      </c>
      <c r="K15" s="68">
        <v>1</v>
      </c>
      <c r="L15" s="69">
        <v>0.5</v>
      </c>
      <c r="M15" s="68">
        <v>6</v>
      </c>
      <c r="N15" s="69">
        <v>6</v>
      </c>
      <c r="O15" s="68">
        <v>7</v>
      </c>
      <c r="P15" s="69">
        <v>7</v>
      </c>
      <c r="Q15" s="70">
        <v>42</v>
      </c>
      <c r="R15" s="71">
        <v>21</v>
      </c>
    </row>
    <row r="16" spans="1:20" ht="210" customHeight="1" x14ac:dyDescent="0.25">
      <c r="A16" s="64">
        <v>103</v>
      </c>
      <c r="B16" s="65" t="s">
        <v>1931</v>
      </c>
      <c r="C16" s="66" t="s">
        <v>1932</v>
      </c>
      <c r="D16"/>
      <c r="E16" s="67" t="s">
        <v>333</v>
      </c>
      <c r="F16" s="67" t="s">
        <v>334</v>
      </c>
      <c r="G16" s="67" t="s">
        <v>660</v>
      </c>
      <c r="H16" s="67" t="s">
        <v>335</v>
      </c>
      <c r="I16" s="67" t="s">
        <v>661</v>
      </c>
      <c r="J16" s="67" t="s">
        <v>336</v>
      </c>
      <c r="K16" s="68">
        <v>3</v>
      </c>
      <c r="L16" s="69">
        <v>0.5</v>
      </c>
      <c r="M16" s="68">
        <v>6</v>
      </c>
      <c r="N16" s="69">
        <v>6</v>
      </c>
      <c r="O16" s="68">
        <v>15</v>
      </c>
      <c r="P16" s="69">
        <v>15</v>
      </c>
      <c r="Q16" s="70">
        <v>270</v>
      </c>
      <c r="R16" s="71">
        <v>45</v>
      </c>
    </row>
    <row r="17" spans="1:20" ht="210" customHeight="1" x14ac:dyDescent="0.25">
      <c r="A17" s="64">
        <v>104</v>
      </c>
      <c r="B17" s="65" t="s">
        <v>1931</v>
      </c>
      <c r="C17" s="66" t="s">
        <v>1932</v>
      </c>
      <c r="D17"/>
      <c r="E17" s="67" t="s">
        <v>662</v>
      </c>
      <c r="F17" s="67" t="s">
        <v>663</v>
      </c>
      <c r="G17" s="67" t="s">
        <v>664</v>
      </c>
      <c r="H17" s="67" t="s">
        <v>665</v>
      </c>
      <c r="I17" s="67" t="s">
        <v>599</v>
      </c>
      <c r="J17" s="67" t="s">
        <v>666</v>
      </c>
      <c r="K17" s="68">
        <v>0.5</v>
      </c>
      <c r="L17" s="69">
        <v>0.2</v>
      </c>
      <c r="M17" s="68">
        <v>6</v>
      </c>
      <c r="N17" s="69">
        <v>6</v>
      </c>
      <c r="O17" s="68">
        <v>7</v>
      </c>
      <c r="P17" s="69">
        <v>7</v>
      </c>
      <c r="Q17" s="70">
        <v>21</v>
      </c>
      <c r="R17" s="71">
        <v>8.4000000000000021</v>
      </c>
    </row>
    <row r="18" spans="1:20" ht="210" customHeight="1" x14ac:dyDescent="0.25">
      <c r="A18" s="64">
        <v>105</v>
      </c>
      <c r="B18" s="65" t="s">
        <v>1931</v>
      </c>
      <c r="C18" s="66" t="s">
        <v>1932</v>
      </c>
      <c r="D18"/>
      <c r="E18" s="67" t="s">
        <v>346</v>
      </c>
      <c r="F18" s="67" t="s">
        <v>347</v>
      </c>
      <c r="G18" s="67" t="s">
        <v>667</v>
      </c>
      <c r="H18" s="67" t="s">
        <v>348</v>
      </c>
      <c r="I18" s="67" t="s">
        <v>658</v>
      </c>
      <c r="J18" s="67" t="s">
        <v>349</v>
      </c>
      <c r="K18" s="68">
        <v>0.5</v>
      </c>
      <c r="L18" s="69">
        <v>0.1</v>
      </c>
      <c r="M18" s="68">
        <v>6</v>
      </c>
      <c r="N18" s="69">
        <v>6</v>
      </c>
      <c r="O18" s="68">
        <v>40</v>
      </c>
      <c r="P18" s="69">
        <v>40</v>
      </c>
      <c r="Q18" s="70">
        <v>120</v>
      </c>
      <c r="R18" s="71">
        <v>24.000000000000004</v>
      </c>
    </row>
    <row r="19" spans="1:20" ht="210" customHeight="1" x14ac:dyDescent="0.25">
      <c r="A19" s="64">
        <v>106</v>
      </c>
      <c r="B19" s="65" t="s">
        <v>1931</v>
      </c>
      <c r="C19" s="66" t="s">
        <v>1932</v>
      </c>
      <c r="D19"/>
      <c r="E19" s="67" t="s">
        <v>352</v>
      </c>
      <c r="F19" s="67" t="s">
        <v>353</v>
      </c>
      <c r="G19" s="67" t="s">
        <v>668</v>
      </c>
      <c r="H19" s="67" t="s">
        <v>354</v>
      </c>
      <c r="I19" s="67" t="s">
        <v>658</v>
      </c>
      <c r="J19" s="67" t="s">
        <v>355</v>
      </c>
      <c r="K19" s="68">
        <v>1</v>
      </c>
      <c r="L19" s="69">
        <v>0.2</v>
      </c>
      <c r="M19" s="68">
        <v>6</v>
      </c>
      <c r="N19" s="69">
        <v>6</v>
      </c>
      <c r="O19" s="68">
        <v>15</v>
      </c>
      <c r="P19" s="69">
        <v>15</v>
      </c>
      <c r="Q19" s="70">
        <v>90</v>
      </c>
      <c r="R19" s="71">
        <v>18.000000000000004</v>
      </c>
    </row>
    <row r="20" spans="1:20" ht="210" customHeight="1" x14ac:dyDescent="0.25">
      <c r="A20" s="64">
        <v>107</v>
      </c>
      <c r="B20" s="65" t="s">
        <v>1931</v>
      </c>
      <c r="C20" s="66" t="s">
        <v>1932</v>
      </c>
      <c r="D20"/>
      <c r="E20" s="67" t="s">
        <v>352</v>
      </c>
      <c r="F20" s="67" t="s">
        <v>358</v>
      </c>
      <c r="G20" s="67" t="s">
        <v>669</v>
      </c>
      <c r="H20" s="67" t="s">
        <v>359</v>
      </c>
      <c r="I20" s="67" t="s">
        <v>599</v>
      </c>
      <c r="J20" s="67" t="s">
        <v>360</v>
      </c>
      <c r="K20" s="68">
        <v>0.5</v>
      </c>
      <c r="L20" s="69">
        <v>0.2</v>
      </c>
      <c r="M20" s="68">
        <v>6</v>
      </c>
      <c r="N20" s="69">
        <v>6</v>
      </c>
      <c r="O20" s="68">
        <v>15</v>
      </c>
      <c r="P20" s="69">
        <v>15</v>
      </c>
      <c r="Q20" s="70">
        <v>45</v>
      </c>
      <c r="R20" s="71">
        <v>18.000000000000004</v>
      </c>
    </row>
    <row r="21" spans="1:20" ht="210" customHeight="1" x14ac:dyDescent="0.25">
      <c r="A21" s="64">
        <v>108</v>
      </c>
      <c r="B21" s="65" t="s">
        <v>1931</v>
      </c>
      <c r="C21" s="66" t="s">
        <v>1932</v>
      </c>
      <c r="D21"/>
      <c r="E21" s="67" t="s">
        <v>352</v>
      </c>
      <c r="F21" s="67" t="s">
        <v>569</v>
      </c>
      <c r="G21" s="67" t="s">
        <v>670</v>
      </c>
      <c r="H21" s="67" t="s">
        <v>570</v>
      </c>
      <c r="I21" s="67" t="s">
        <v>658</v>
      </c>
      <c r="J21" s="67" t="s">
        <v>355</v>
      </c>
      <c r="K21" s="68">
        <v>1</v>
      </c>
      <c r="L21" s="69">
        <v>0.2</v>
      </c>
      <c r="M21" s="68">
        <v>6</v>
      </c>
      <c r="N21" s="69">
        <v>6</v>
      </c>
      <c r="O21" s="68">
        <v>15</v>
      </c>
      <c r="P21" s="69">
        <v>15</v>
      </c>
      <c r="Q21" s="70">
        <v>90</v>
      </c>
      <c r="R21" s="71">
        <v>18.000000000000004</v>
      </c>
    </row>
    <row r="22" spans="1:20" ht="210" customHeight="1" x14ac:dyDescent="0.25">
      <c r="A22" s="64">
        <v>109</v>
      </c>
      <c r="B22" s="65" t="s">
        <v>1931</v>
      </c>
      <c r="C22" s="66" t="s">
        <v>1932</v>
      </c>
      <c r="D22"/>
      <c r="E22" s="67" t="s">
        <v>352</v>
      </c>
      <c r="F22" s="67" t="s">
        <v>575</v>
      </c>
      <c r="G22" s="67" t="s">
        <v>673</v>
      </c>
      <c r="H22" s="67" t="s">
        <v>576</v>
      </c>
      <c r="I22" s="67" t="s">
        <v>658</v>
      </c>
      <c r="J22" s="67" t="s">
        <v>355</v>
      </c>
      <c r="K22" s="68">
        <v>1</v>
      </c>
      <c r="L22" s="69">
        <v>0.2</v>
      </c>
      <c r="M22" s="68">
        <v>6</v>
      </c>
      <c r="N22" s="69">
        <v>6</v>
      </c>
      <c r="O22" s="68">
        <v>15</v>
      </c>
      <c r="P22" s="69">
        <v>15</v>
      </c>
      <c r="Q22" s="70">
        <v>90</v>
      </c>
      <c r="R22" s="71">
        <v>18.000000000000004</v>
      </c>
    </row>
    <row r="23" spans="1:20" s="24" customFormat="1" ht="84" x14ac:dyDescent="0.25">
      <c r="A23" s="64">
        <v>110</v>
      </c>
      <c r="B23" s="65" t="s">
        <v>1931</v>
      </c>
      <c r="C23" s="66" t="s">
        <v>1932</v>
      </c>
      <c r="D23"/>
      <c r="E23" s="67" t="s">
        <v>582</v>
      </c>
      <c r="F23" s="67" t="s">
        <v>583</v>
      </c>
      <c r="G23" s="67" t="s">
        <v>675</v>
      </c>
      <c r="H23" s="67" t="s">
        <v>584</v>
      </c>
      <c r="I23" s="67" t="s">
        <v>595</v>
      </c>
      <c r="J23" s="67" t="s">
        <v>184</v>
      </c>
      <c r="K23" s="68">
        <v>0.2</v>
      </c>
      <c r="L23" s="69">
        <v>0.2</v>
      </c>
      <c r="M23" s="68">
        <v>6</v>
      </c>
      <c r="N23" s="69">
        <v>6</v>
      </c>
      <c r="O23" s="68">
        <v>7</v>
      </c>
      <c r="P23" s="69">
        <v>7</v>
      </c>
      <c r="Q23" s="70">
        <v>8.4000000000000021</v>
      </c>
      <c r="R23" s="71">
        <v>8.4000000000000021</v>
      </c>
      <c r="T23" s="25"/>
    </row>
    <row r="24" spans="1:20" ht="63" x14ac:dyDescent="0.25">
      <c r="A24" s="64">
        <v>111</v>
      </c>
      <c r="B24" s="65" t="s">
        <v>1931</v>
      </c>
      <c r="C24" s="66" t="s">
        <v>1932</v>
      </c>
      <c r="D24"/>
      <c r="E24" s="67" t="s">
        <v>585</v>
      </c>
      <c r="F24" s="67" t="s">
        <v>586</v>
      </c>
      <c r="G24" s="67" t="s">
        <v>676</v>
      </c>
      <c r="H24" s="67" t="s">
        <v>587</v>
      </c>
      <c r="I24" s="67" t="s">
        <v>595</v>
      </c>
      <c r="J24" s="67" t="s">
        <v>184</v>
      </c>
      <c r="K24" s="68">
        <v>0.1</v>
      </c>
      <c r="L24" s="69">
        <v>0.1</v>
      </c>
      <c r="M24" s="68">
        <v>6</v>
      </c>
      <c r="N24" s="69">
        <v>6</v>
      </c>
      <c r="O24" s="68">
        <v>15</v>
      </c>
      <c r="P24" s="69">
        <v>15</v>
      </c>
      <c r="Q24" s="70">
        <v>9.0000000000000018</v>
      </c>
      <c r="R24" s="71">
        <v>9.0000000000000018</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5:R1048576">
    <cfRule type="expression" dxfId="391" priority="9">
      <formula>IF(ROW(Q1)&gt;6,Q1&gt;400)</formula>
    </cfRule>
    <cfRule type="expression" dxfId="390" priority="10">
      <formula>IF(ROW(Q1)&gt;6,Q1&gt;200)</formula>
    </cfRule>
    <cfRule type="expression" dxfId="389" priority="11">
      <formula>IF(ROW(Q1)&gt;6,Q1&gt;70)</formula>
    </cfRule>
    <cfRule type="expression" dxfId="388" priority="12">
      <formula>IF(ROW(Q1)&gt;6,Q1&gt;20)</formula>
    </cfRule>
  </conditionalFormatting>
  <conditionalFormatting sqref="Q7:R24">
    <cfRule type="expression" dxfId="387" priority="1">
      <formula>IF(ROW(Q7)&gt;6,Q7&gt;400)</formula>
    </cfRule>
    <cfRule type="expression" dxfId="386" priority="2">
      <formula>IF(ROW(Q7)&gt;6,Q7&gt;200)</formula>
    </cfRule>
    <cfRule type="expression" dxfId="385" priority="3">
      <formula>IF(ROW(Q7)&gt;6,Q7&gt;70)</formula>
    </cfRule>
    <cfRule type="expression" dxfId="384" priority="4">
      <formula>IF(ROW(Q7)&gt;6,Q7&gt;20)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view="pageBreakPreview" topLeftCell="A22" zoomScale="60" zoomScaleNormal="80" workbookViewId="0">
      <selection activeCell="B22" sqref="B22"/>
    </sheetView>
  </sheetViews>
  <sheetFormatPr defaultColWidth="9.140625" defaultRowHeight="21" x14ac:dyDescent="0.25"/>
  <cols>
    <col min="1" max="1" width="7.42578125" style="16" customWidth="1"/>
    <col min="2" max="2" width="118.85546875" style="18" customWidth="1"/>
    <col min="3" max="3" width="77.5703125" style="18" hidden="1" customWidth="1"/>
    <col min="4" max="4" width="12.7109375" style="18" hidden="1" customWidth="1"/>
    <col min="5" max="5" width="27.28515625" style="19" customWidth="1"/>
    <col min="6" max="6" width="11.5703125" style="19" customWidth="1"/>
    <col min="7" max="7" width="39.85546875" style="19" customWidth="1"/>
    <col min="8" max="8" width="33.28515625" style="19" customWidth="1"/>
    <col min="9" max="9" width="32.140625" style="19" customWidth="1"/>
    <col min="10" max="10" width="54.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112</v>
      </c>
      <c r="B7" s="65" t="s">
        <v>1933</v>
      </c>
      <c r="C7" s="66" t="s">
        <v>1934</v>
      </c>
      <c r="D7"/>
      <c r="E7" s="67" t="s">
        <v>273</v>
      </c>
      <c r="F7" s="67" t="s">
        <v>274</v>
      </c>
      <c r="G7" s="67" t="s">
        <v>793</v>
      </c>
      <c r="H7" s="67" t="s">
        <v>275</v>
      </c>
      <c r="I7" s="67" t="s">
        <v>595</v>
      </c>
      <c r="J7" s="67" t="s">
        <v>243</v>
      </c>
      <c r="K7" s="68">
        <v>0.5</v>
      </c>
      <c r="L7" s="69">
        <v>0.5</v>
      </c>
      <c r="M7" s="68">
        <v>6</v>
      </c>
      <c r="N7" s="69">
        <v>6</v>
      </c>
      <c r="O7" s="68">
        <v>3</v>
      </c>
      <c r="P7" s="69">
        <v>3</v>
      </c>
      <c r="Q7" s="70">
        <v>9</v>
      </c>
      <c r="R7" s="71">
        <v>9</v>
      </c>
    </row>
    <row r="8" spans="1:20" ht="210" customHeight="1" x14ac:dyDescent="0.25">
      <c r="A8" s="64">
        <v>113</v>
      </c>
      <c r="B8" s="65" t="s">
        <v>1933</v>
      </c>
      <c r="C8" s="66" t="s">
        <v>1934</v>
      </c>
      <c r="D8"/>
      <c r="E8" s="67" t="s">
        <v>1874</v>
      </c>
      <c r="F8" s="67" t="s">
        <v>20</v>
      </c>
      <c r="G8" s="67" t="s">
        <v>594</v>
      </c>
      <c r="H8" s="67" t="s">
        <v>21</v>
      </c>
      <c r="I8" s="67" t="s">
        <v>595</v>
      </c>
      <c r="J8" s="67" t="s">
        <v>397</v>
      </c>
      <c r="K8" s="68">
        <v>1</v>
      </c>
      <c r="L8" s="69">
        <v>1</v>
      </c>
      <c r="M8" s="68">
        <v>6</v>
      </c>
      <c r="N8" s="69">
        <v>6</v>
      </c>
      <c r="O8" s="68">
        <v>3</v>
      </c>
      <c r="P8" s="69">
        <v>3</v>
      </c>
      <c r="Q8" s="70">
        <v>18</v>
      </c>
      <c r="R8" s="71">
        <v>18</v>
      </c>
    </row>
    <row r="9" spans="1:20" ht="210" customHeight="1" x14ac:dyDescent="0.25">
      <c r="A9" s="64">
        <v>114</v>
      </c>
      <c r="B9" s="65" t="s">
        <v>1933</v>
      </c>
      <c r="C9" s="66" t="s">
        <v>1934</v>
      </c>
      <c r="D9"/>
      <c r="E9" s="67" t="s">
        <v>1818</v>
      </c>
      <c r="F9" s="67" t="s">
        <v>32</v>
      </c>
      <c r="G9" s="67" t="s">
        <v>1875</v>
      </c>
      <c r="H9" s="67" t="s">
        <v>1875</v>
      </c>
      <c r="I9" s="67" t="s">
        <v>599</v>
      </c>
      <c r="J9" s="67" t="s">
        <v>1819</v>
      </c>
      <c r="K9" s="68">
        <v>3</v>
      </c>
      <c r="L9" s="69">
        <v>1</v>
      </c>
      <c r="M9" s="68">
        <v>6</v>
      </c>
      <c r="N9" s="69">
        <v>6</v>
      </c>
      <c r="O9" s="68">
        <v>3</v>
      </c>
      <c r="P9" s="69">
        <v>3</v>
      </c>
      <c r="Q9" s="70">
        <v>54</v>
      </c>
      <c r="R9" s="71">
        <v>18</v>
      </c>
    </row>
    <row r="10" spans="1:20" ht="210" customHeight="1" x14ac:dyDescent="0.25">
      <c r="A10" s="64">
        <v>115</v>
      </c>
      <c r="B10" s="65" t="s">
        <v>1933</v>
      </c>
      <c r="C10" s="66" t="s">
        <v>1934</v>
      </c>
      <c r="D10"/>
      <c r="E10" s="67" t="s">
        <v>133</v>
      </c>
      <c r="F10" s="67" t="s">
        <v>134</v>
      </c>
      <c r="G10" s="67" t="s">
        <v>652</v>
      </c>
      <c r="H10" s="67" t="s">
        <v>135</v>
      </c>
      <c r="I10" s="67" t="s">
        <v>599</v>
      </c>
      <c r="J10" s="67" t="s">
        <v>1896</v>
      </c>
      <c r="K10" s="68">
        <v>0.5</v>
      </c>
      <c r="L10" s="69">
        <v>0.2</v>
      </c>
      <c r="M10" s="68">
        <v>3</v>
      </c>
      <c r="N10" s="69">
        <v>3</v>
      </c>
      <c r="O10" s="68">
        <v>15</v>
      </c>
      <c r="P10" s="69">
        <v>15</v>
      </c>
      <c r="Q10" s="70">
        <v>22.5</v>
      </c>
      <c r="R10" s="71">
        <v>9.0000000000000018</v>
      </c>
    </row>
    <row r="11" spans="1:20" ht="210" customHeight="1" x14ac:dyDescent="0.25">
      <c r="A11" s="64">
        <v>116</v>
      </c>
      <c r="B11" s="65" t="s">
        <v>1933</v>
      </c>
      <c r="C11" s="66" t="s">
        <v>1934</v>
      </c>
      <c r="D11"/>
      <c r="E11" s="67" t="s">
        <v>171</v>
      </c>
      <c r="F11" s="67" t="s">
        <v>172</v>
      </c>
      <c r="G11" s="67" t="s">
        <v>653</v>
      </c>
      <c r="H11" s="67" t="s">
        <v>173</v>
      </c>
      <c r="I11" s="67" t="s">
        <v>599</v>
      </c>
      <c r="J11" s="67" t="s">
        <v>654</v>
      </c>
      <c r="K11" s="68">
        <v>3</v>
      </c>
      <c r="L11" s="69">
        <v>0.5</v>
      </c>
      <c r="M11" s="68">
        <v>3</v>
      </c>
      <c r="N11" s="69">
        <v>3</v>
      </c>
      <c r="O11" s="68">
        <v>3</v>
      </c>
      <c r="P11" s="69">
        <v>3</v>
      </c>
      <c r="Q11" s="70">
        <v>27</v>
      </c>
      <c r="R11" s="71">
        <v>4.5</v>
      </c>
    </row>
    <row r="12" spans="1:20" ht="210" customHeight="1" x14ac:dyDescent="0.25">
      <c r="A12" s="64">
        <v>117</v>
      </c>
      <c r="B12" s="65" t="s">
        <v>1933</v>
      </c>
      <c r="C12" s="66" t="s">
        <v>1934</v>
      </c>
      <c r="D12"/>
      <c r="E12" s="67" t="s">
        <v>1791</v>
      </c>
      <c r="F12" s="67" t="s">
        <v>178</v>
      </c>
      <c r="G12" s="67" t="s">
        <v>656</v>
      </c>
      <c r="H12" s="67" t="s">
        <v>179</v>
      </c>
      <c r="I12" s="67" t="s">
        <v>599</v>
      </c>
      <c r="J12" s="67" t="s">
        <v>1935</v>
      </c>
      <c r="K12" s="68">
        <v>3</v>
      </c>
      <c r="L12" s="69">
        <v>1</v>
      </c>
      <c r="M12" s="68">
        <v>3</v>
      </c>
      <c r="N12" s="69">
        <v>3</v>
      </c>
      <c r="O12" s="68">
        <v>3</v>
      </c>
      <c r="P12" s="69">
        <v>3</v>
      </c>
      <c r="Q12" s="70">
        <v>27</v>
      </c>
      <c r="R12" s="71">
        <v>9</v>
      </c>
    </row>
    <row r="13" spans="1:20" ht="210" customHeight="1" x14ac:dyDescent="0.25">
      <c r="A13" s="64">
        <v>118</v>
      </c>
      <c r="B13" s="65" t="s">
        <v>1933</v>
      </c>
      <c r="C13" s="66" t="s">
        <v>1934</v>
      </c>
      <c r="D13"/>
      <c r="E13" s="67" t="s">
        <v>240</v>
      </c>
      <c r="F13" s="67" t="s">
        <v>241</v>
      </c>
      <c r="G13" s="67" t="s">
        <v>990</v>
      </c>
      <c r="H13" s="67" t="s">
        <v>242</v>
      </c>
      <c r="I13" s="67" t="s">
        <v>595</v>
      </c>
      <c r="J13" s="67" t="s">
        <v>243</v>
      </c>
      <c r="K13" s="68">
        <v>0.5</v>
      </c>
      <c r="L13" s="69">
        <v>0.5</v>
      </c>
      <c r="M13" s="68">
        <v>6</v>
      </c>
      <c r="N13" s="69">
        <v>6</v>
      </c>
      <c r="O13" s="68">
        <v>3</v>
      </c>
      <c r="P13" s="69">
        <v>3</v>
      </c>
      <c r="Q13" s="70">
        <v>9</v>
      </c>
      <c r="R13" s="71">
        <v>9</v>
      </c>
    </row>
    <row r="14" spans="1:20" ht="210" customHeight="1" x14ac:dyDescent="0.25">
      <c r="A14" s="64">
        <v>119</v>
      </c>
      <c r="B14" s="65" t="s">
        <v>1933</v>
      </c>
      <c r="C14" s="66" t="s">
        <v>1934</v>
      </c>
      <c r="D14"/>
      <c r="E14" s="67" t="s">
        <v>532</v>
      </c>
      <c r="F14" s="67" t="s">
        <v>533</v>
      </c>
      <c r="G14" s="67" t="s">
        <v>657</v>
      </c>
      <c r="H14" s="67" t="s">
        <v>534</v>
      </c>
      <c r="I14" s="67" t="s">
        <v>658</v>
      </c>
      <c r="J14" s="67" t="s">
        <v>535</v>
      </c>
      <c r="K14" s="68">
        <v>3</v>
      </c>
      <c r="L14" s="69">
        <v>0.5</v>
      </c>
      <c r="M14" s="68">
        <v>6</v>
      </c>
      <c r="N14" s="69">
        <v>6</v>
      </c>
      <c r="O14" s="68">
        <v>7</v>
      </c>
      <c r="P14" s="69">
        <v>7</v>
      </c>
      <c r="Q14" s="70">
        <v>126</v>
      </c>
      <c r="R14" s="71">
        <v>21</v>
      </c>
    </row>
    <row r="15" spans="1:20" ht="210" customHeight="1" x14ac:dyDescent="0.25">
      <c r="A15" s="64">
        <v>120</v>
      </c>
      <c r="B15" s="65" t="s">
        <v>1933</v>
      </c>
      <c r="C15" s="66" t="s">
        <v>1934</v>
      </c>
      <c r="D15"/>
      <c r="E15" s="67" t="s">
        <v>309</v>
      </c>
      <c r="F15" s="67" t="s">
        <v>310</v>
      </c>
      <c r="G15" s="67" t="s">
        <v>659</v>
      </c>
      <c r="H15" s="67" t="s">
        <v>311</v>
      </c>
      <c r="I15" s="67" t="s">
        <v>599</v>
      </c>
      <c r="J15" s="67" t="s">
        <v>312</v>
      </c>
      <c r="K15" s="68">
        <v>1</v>
      </c>
      <c r="L15" s="69">
        <v>0.5</v>
      </c>
      <c r="M15" s="68">
        <v>6</v>
      </c>
      <c r="N15" s="69">
        <v>6</v>
      </c>
      <c r="O15" s="68">
        <v>7</v>
      </c>
      <c r="P15" s="69">
        <v>7</v>
      </c>
      <c r="Q15" s="70">
        <v>42</v>
      </c>
      <c r="R15" s="71">
        <v>21</v>
      </c>
    </row>
    <row r="16" spans="1:20" ht="210" customHeight="1" x14ac:dyDescent="0.25">
      <c r="A16" s="64">
        <v>121</v>
      </c>
      <c r="B16" s="65" t="s">
        <v>1933</v>
      </c>
      <c r="C16" s="66" t="s">
        <v>1934</v>
      </c>
      <c r="D16"/>
      <c r="E16" s="67" t="s">
        <v>1836</v>
      </c>
      <c r="F16" s="67" t="s">
        <v>334</v>
      </c>
      <c r="G16" s="67" t="s">
        <v>660</v>
      </c>
      <c r="H16" s="67" t="s">
        <v>335</v>
      </c>
      <c r="I16" s="67" t="s">
        <v>661</v>
      </c>
      <c r="J16" s="67" t="s">
        <v>1936</v>
      </c>
      <c r="K16" s="68">
        <v>3</v>
      </c>
      <c r="L16" s="69">
        <v>0.5</v>
      </c>
      <c r="M16" s="68">
        <v>6</v>
      </c>
      <c r="N16" s="69">
        <v>6</v>
      </c>
      <c r="O16" s="68">
        <v>15</v>
      </c>
      <c r="P16" s="69">
        <v>15</v>
      </c>
      <c r="Q16" s="70">
        <v>270</v>
      </c>
      <c r="R16" s="71">
        <v>45</v>
      </c>
    </row>
    <row r="17" spans="1:18" ht="210" customHeight="1" x14ac:dyDescent="0.25">
      <c r="A17" s="64">
        <v>122</v>
      </c>
      <c r="B17" s="65" t="s">
        <v>1933</v>
      </c>
      <c r="C17" s="66" t="s">
        <v>1934</v>
      </c>
      <c r="D17"/>
      <c r="E17" s="67" t="s">
        <v>346</v>
      </c>
      <c r="F17" s="67" t="s">
        <v>347</v>
      </c>
      <c r="G17" s="67" t="s">
        <v>667</v>
      </c>
      <c r="H17" s="67" t="s">
        <v>348</v>
      </c>
      <c r="I17" s="67" t="s">
        <v>658</v>
      </c>
      <c r="J17" s="67" t="s">
        <v>349</v>
      </c>
      <c r="K17" s="68">
        <v>0.5</v>
      </c>
      <c r="L17" s="69">
        <v>0.1</v>
      </c>
      <c r="M17" s="68">
        <v>6</v>
      </c>
      <c r="N17" s="69">
        <v>6</v>
      </c>
      <c r="O17" s="68">
        <v>40</v>
      </c>
      <c r="P17" s="69">
        <v>40</v>
      </c>
      <c r="Q17" s="70">
        <v>120</v>
      </c>
      <c r="R17" s="71">
        <v>24.000000000000004</v>
      </c>
    </row>
    <row r="18" spans="1:18" ht="210" customHeight="1" x14ac:dyDescent="0.25">
      <c r="A18" s="64">
        <v>123</v>
      </c>
      <c r="B18" s="65" t="s">
        <v>1933</v>
      </c>
      <c r="C18" s="66" t="s">
        <v>1934</v>
      </c>
      <c r="D18"/>
      <c r="E18" s="67" t="s">
        <v>352</v>
      </c>
      <c r="F18" s="67" t="s">
        <v>353</v>
      </c>
      <c r="G18" s="67" t="s">
        <v>668</v>
      </c>
      <c r="H18" s="67" t="s">
        <v>354</v>
      </c>
      <c r="I18" s="67" t="s">
        <v>658</v>
      </c>
      <c r="J18" s="67" t="s">
        <v>355</v>
      </c>
      <c r="K18" s="68">
        <v>1</v>
      </c>
      <c r="L18" s="69">
        <v>0.2</v>
      </c>
      <c r="M18" s="68">
        <v>6</v>
      </c>
      <c r="N18" s="69">
        <v>6</v>
      </c>
      <c r="O18" s="68">
        <v>15</v>
      </c>
      <c r="P18" s="69">
        <v>15</v>
      </c>
      <c r="Q18" s="70">
        <v>90</v>
      </c>
      <c r="R18" s="71">
        <v>18.000000000000004</v>
      </c>
    </row>
    <row r="19" spans="1:18" ht="210" customHeight="1" x14ac:dyDescent="0.25">
      <c r="A19" s="64">
        <v>124</v>
      </c>
      <c r="B19" s="65" t="s">
        <v>1933</v>
      </c>
      <c r="C19" s="66" t="s">
        <v>1934</v>
      </c>
      <c r="D19"/>
      <c r="E19" s="67" t="s">
        <v>352</v>
      </c>
      <c r="F19" s="67" t="s">
        <v>569</v>
      </c>
      <c r="G19" s="67" t="s">
        <v>670</v>
      </c>
      <c r="H19" s="67" t="s">
        <v>570</v>
      </c>
      <c r="I19" s="67" t="s">
        <v>658</v>
      </c>
      <c r="J19" s="67" t="s">
        <v>355</v>
      </c>
      <c r="K19" s="68">
        <v>1</v>
      </c>
      <c r="L19" s="69">
        <v>0.2</v>
      </c>
      <c r="M19" s="68">
        <v>6</v>
      </c>
      <c r="N19" s="69">
        <v>6</v>
      </c>
      <c r="O19" s="68">
        <v>15</v>
      </c>
      <c r="P19" s="69">
        <v>15</v>
      </c>
      <c r="Q19" s="70">
        <v>90</v>
      </c>
      <c r="R19" s="71">
        <v>18.000000000000004</v>
      </c>
    </row>
    <row r="20" spans="1:18" ht="210" customHeight="1" x14ac:dyDescent="0.25">
      <c r="A20" s="64">
        <v>125</v>
      </c>
      <c r="B20" s="65" t="s">
        <v>1933</v>
      </c>
      <c r="C20" s="66" t="s">
        <v>1934</v>
      </c>
      <c r="D20"/>
      <c r="E20" s="67" t="s">
        <v>352</v>
      </c>
      <c r="F20" s="67" t="s">
        <v>575</v>
      </c>
      <c r="G20" s="67" t="s">
        <v>673</v>
      </c>
      <c r="H20" s="67" t="s">
        <v>576</v>
      </c>
      <c r="I20" s="67" t="s">
        <v>658</v>
      </c>
      <c r="J20" s="67" t="s">
        <v>355</v>
      </c>
      <c r="K20" s="68">
        <v>1</v>
      </c>
      <c r="L20" s="69">
        <v>0.2</v>
      </c>
      <c r="M20" s="68">
        <v>6</v>
      </c>
      <c r="N20" s="69">
        <v>6</v>
      </c>
      <c r="O20" s="68">
        <v>15</v>
      </c>
      <c r="P20" s="69">
        <v>15</v>
      </c>
      <c r="Q20" s="70">
        <v>90</v>
      </c>
      <c r="R20" s="71">
        <v>18.000000000000004</v>
      </c>
    </row>
    <row r="21" spans="1:18" ht="210" customHeight="1" x14ac:dyDescent="0.25">
      <c r="A21" s="64">
        <v>126</v>
      </c>
      <c r="B21" s="65" t="s">
        <v>1933</v>
      </c>
      <c r="C21" s="66" t="s">
        <v>1934</v>
      </c>
      <c r="D21"/>
      <c r="E21" s="67" t="s">
        <v>582</v>
      </c>
      <c r="F21" s="67" t="s">
        <v>583</v>
      </c>
      <c r="G21" s="67" t="s">
        <v>675</v>
      </c>
      <c r="H21" s="67" t="s">
        <v>584</v>
      </c>
      <c r="I21" s="67" t="s">
        <v>595</v>
      </c>
      <c r="J21" s="67" t="s">
        <v>184</v>
      </c>
      <c r="K21" s="68">
        <v>0.2</v>
      </c>
      <c r="L21" s="69">
        <v>0.2</v>
      </c>
      <c r="M21" s="68">
        <v>6</v>
      </c>
      <c r="N21" s="69">
        <v>6</v>
      </c>
      <c r="O21" s="68">
        <v>7</v>
      </c>
      <c r="P21" s="69">
        <v>7</v>
      </c>
      <c r="Q21" s="70">
        <v>8.4000000000000021</v>
      </c>
      <c r="R21" s="71">
        <v>8.4000000000000021</v>
      </c>
    </row>
    <row r="22" spans="1:18" ht="210" customHeight="1" x14ac:dyDescent="0.25">
      <c r="A22" s="64">
        <v>127</v>
      </c>
      <c r="B22" s="65" t="s">
        <v>1933</v>
      </c>
      <c r="C22" s="66" t="s">
        <v>1934</v>
      </c>
      <c r="D22"/>
      <c r="E22" s="67" t="s">
        <v>585</v>
      </c>
      <c r="F22" s="67" t="s">
        <v>586</v>
      </c>
      <c r="G22" s="67" t="s">
        <v>676</v>
      </c>
      <c r="H22" s="67" t="s">
        <v>587</v>
      </c>
      <c r="I22" s="67" t="s">
        <v>595</v>
      </c>
      <c r="J22" s="67" t="s">
        <v>184</v>
      </c>
      <c r="K22" s="68">
        <v>0.1</v>
      </c>
      <c r="L22" s="69">
        <v>0.1</v>
      </c>
      <c r="M22" s="68">
        <v>6</v>
      </c>
      <c r="N22" s="69">
        <v>6</v>
      </c>
      <c r="O22" s="68">
        <v>15</v>
      </c>
      <c r="P22" s="69">
        <v>15</v>
      </c>
      <c r="Q22" s="70">
        <v>9.0000000000000018</v>
      </c>
      <c r="R22" s="71">
        <v>9.0000000000000018</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3:R1048576">
    <cfRule type="expression" dxfId="383" priority="9">
      <formula>IF(ROW(Q1)&gt;6,Q1&gt;400)</formula>
    </cfRule>
    <cfRule type="expression" dxfId="382" priority="10">
      <formula>IF(ROW(Q1)&gt;6,Q1&gt;200)</formula>
    </cfRule>
    <cfRule type="expression" dxfId="381" priority="11">
      <formula>IF(ROW(Q1)&gt;6,Q1&gt;70)</formula>
    </cfRule>
    <cfRule type="expression" dxfId="380" priority="12">
      <formula>IF(ROW(Q1)&gt;6,Q1&gt;20)</formula>
    </cfRule>
  </conditionalFormatting>
  <conditionalFormatting sqref="Q7:R22">
    <cfRule type="expression" dxfId="379" priority="1">
      <formula>IF(ROW(Q7)&gt;6,Q7&gt;400)</formula>
    </cfRule>
    <cfRule type="expression" dxfId="378" priority="2">
      <formula>IF(ROW(Q7)&gt;6,Q7&gt;200)</formula>
    </cfRule>
    <cfRule type="expression" dxfId="377" priority="3">
      <formula>IF(ROW(Q7)&gt;6,Q7&gt;70)</formula>
    </cfRule>
    <cfRule type="expression" dxfId="376" priority="4">
      <formula>IF(ROW(Q7)&gt;6,Q7&gt;20)</formula>
    </cfRule>
  </conditionalFormatting>
  <dataValidations count="4">
    <dataValidation type="list" allowBlank="1" showInputMessage="1" showErrorMessage="1" sqref="K7:L1048576">
      <formula1>Вр</formula1>
    </dataValidation>
    <dataValidation type="list" allowBlank="1" showInputMessage="1" showErrorMessage="1" sqref="M7:N1048576">
      <formula1>Пд</formula1>
    </dataValidation>
    <dataValidation type="list" allowBlank="1" showInputMessage="1" showErrorMessage="1" sqref="O7:P1048576">
      <formula1>Пс</formula1>
    </dataValidation>
    <dataValidation type="list" allowBlank="1" showInputMessage="1" showErrorMessage="1" sqref="F7:F1048576">
      <formula1>Код</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
  <sheetViews>
    <sheetView view="pageBreakPreview" topLeftCell="A26" zoomScale="60" zoomScaleNormal="80" workbookViewId="0">
      <selection activeCell="B26" sqref="B26"/>
    </sheetView>
  </sheetViews>
  <sheetFormatPr defaultColWidth="9.140625" defaultRowHeight="21" x14ac:dyDescent="0.25"/>
  <cols>
    <col min="1" max="1" width="7.42578125" style="16" customWidth="1"/>
    <col min="2" max="2" width="118.85546875" style="18" customWidth="1"/>
    <col min="3" max="3" width="77.5703125" style="18" hidden="1" customWidth="1"/>
    <col min="4" max="4" width="12.7109375" style="18" hidden="1" customWidth="1"/>
    <col min="5" max="5" width="27.28515625" style="19" customWidth="1"/>
    <col min="6" max="6" width="11.5703125" style="19" customWidth="1"/>
    <col min="7" max="7" width="39.85546875" style="19" customWidth="1"/>
    <col min="8" max="8" width="33.28515625" style="19" customWidth="1"/>
    <col min="9" max="9" width="32.140625" style="19" customWidth="1"/>
    <col min="10" max="10" width="54.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128</v>
      </c>
      <c r="B7" s="65" t="s">
        <v>1937</v>
      </c>
      <c r="C7" s="66" t="s">
        <v>1938</v>
      </c>
      <c r="D7"/>
      <c r="E7" s="67" t="s">
        <v>273</v>
      </c>
      <c r="F7" s="67" t="s">
        <v>274</v>
      </c>
      <c r="G7" s="67" t="s">
        <v>793</v>
      </c>
      <c r="H7" s="67" t="s">
        <v>275</v>
      </c>
      <c r="I7" s="67" t="s">
        <v>595</v>
      </c>
      <c r="J7" s="67" t="s">
        <v>243</v>
      </c>
      <c r="K7" s="68">
        <v>0.5</v>
      </c>
      <c r="L7" s="69">
        <v>0.5</v>
      </c>
      <c r="M7" s="68">
        <v>6</v>
      </c>
      <c r="N7" s="69">
        <v>6</v>
      </c>
      <c r="O7" s="68">
        <v>3</v>
      </c>
      <c r="P7" s="69">
        <v>3</v>
      </c>
      <c r="Q7" s="70">
        <v>9</v>
      </c>
      <c r="R7" s="71">
        <v>9</v>
      </c>
    </row>
    <row r="8" spans="1:20" ht="210" customHeight="1" x14ac:dyDescent="0.25">
      <c r="A8" s="64">
        <v>129</v>
      </c>
      <c r="B8" s="65" t="s">
        <v>1937</v>
      </c>
      <c r="C8" s="66" t="s">
        <v>1938</v>
      </c>
      <c r="D8"/>
      <c r="E8" s="67" t="s">
        <v>19</v>
      </c>
      <c r="F8" s="67" t="s">
        <v>20</v>
      </c>
      <c r="G8" s="67" t="s">
        <v>594</v>
      </c>
      <c r="H8" s="67" t="s">
        <v>21</v>
      </c>
      <c r="I8" s="67" t="s">
        <v>595</v>
      </c>
      <c r="J8" s="67" t="s">
        <v>397</v>
      </c>
      <c r="K8" s="68">
        <v>1</v>
      </c>
      <c r="L8" s="69">
        <v>1</v>
      </c>
      <c r="M8" s="68">
        <v>6</v>
      </c>
      <c r="N8" s="69">
        <v>6</v>
      </c>
      <c r="O8" s="68">
        <v>3</v>
      </c>
      <c r="P8" s="69">
        <v>3</v>
      </c>
      <c r="Q8" s="70">
        <v>18</v>
      </c>
      <c r="R8" s="71">
        <v>18</v>
      </c>
    </row>
    <row r="9" spans="1:20" ht="210" customHeight="1" x14ac:dyDescent="0.25">
      <c r="A9" s="64">
        <v>130</v>
      </c>
      <c r="B9" s="65" t="s">
        <v>1937</v>
      </c>
      <c r="C9" s="66" t="s">
        <v>1938</v>
      </c>
      <c r="D9"/>
      <c r="E9" s="67" t="s">
        <v>1818</v>
      </c>
      <c r="F9" s="67" t="s">
        <v>32</v>
      </c>
      <c r="G9" s="67" t="s">
        <v>1939</v>
      </c>
      <c r="H9" s="67" t="s">
        <v>1939</v>
      </c>
      <c r="I9" s="67" t="s">
        <v>599</v>
      </c>
      <c r="J9" s="67" t="s">
        <v>1828</v>
      </c>
      <c r="K9" s="68">
        <v>3</v>
      </c>
      <c r="L9" s="69">
        <v>1</v>
      </c>
      <c r="M9" s="68">
        <v>6</v>
      </c>
      <c r="N9" s="69">
        <v>6</v>
      </c>
      <c r="O9" s="68">
        <v>3</v>
      </c>
      <c r="P9" s="69">
        <v>3</v>
      </c>
      <c r="Q9" s="70">
        <v>54</v>
      </c>
      <c r="R9" s="71">
        <v>18</v>
      </c>
    </row>
    <row r="10" spans="1:20" ht="210" customHeight="1" x14ac:dyDescent="0.25">
      <c r="A10" s="64">
        <v>131</v>
      </c>
      <c r="B10" s="65" t="s">
        <v>1937</v>
      </c>
      <c r="C10" s="66" t="s">
        <v>1938</v>
      </c>
      <c r="D10"/>
      <c r="E10" s="67" t="s">
        <v>133</v>
      </c>
      <c r="F10" s="67" t="s">
        <v>134</v>
      </c>
      <c r="G10" s="67" t="s">
        <v>652</v>
      </c>
      <c r="H10" s="67" t="s">
        <v>135</v>
      </c>
      <c r="I10" s="67" t="s">
        <v>599</v>
      </c>
      <c r="J10" s="67" t="s">
        <v>1821</v>
      </c>
      <c r="K10" s="68">
        <v>0.5</v>
      </c>
      <c r="L10" s="69">
        <v>0.2</v>
      </c>
      <c r="M10" s="68">
        <v>3</v>
      </c>
      <c r="N10" s="69">
        <v>3</v>
      </c>
      <c r="O10" s="68">
        <v>15</v>
      </c>
      <c r="P10" s="69">
        <v>15</v>
      </c>
      <c r="Q10" s="70">
        <v>22.5</v>
      </c>
      <c r="R10" s="71">
        <v>9.0000000000000018</v>
      </c>
    </row>
    <row r="11" spans="1:20" ht="210" customHeight="1" x14ac:dyDescent="0.25">
      <c r="A11" s="64">
        <v>132</v>
      </c>
      <c r="B11" s="65" t="s">
        <v>1937</v>
      </c>
      <c r="C11" s="66" t="s">
        <v>1938</v>
      </c>
      <c r="D11"/>
      <c r="E11" s="67" t="s">
        <v>171</v>
      </c>
      <c r="F11" s="67" t="s">
        <v>172</v>
      </c>
      <c r="G11" s="67" t="s">
        <v>653</v>
      </c>
      <c r="H11" s="67" t="s">
        <v>173</v>
      </c>
      <c r="I11" s="67" t="s">
        <v>599</v>
      </c>
      <c r="J11" s="67" t="s">
        <v>654</v>
      </c>
      <c r="K11" s="68">
        <v>3</v>
      </c>
      <c r="L11" s="69">
        <v>0.5</v>
      </c>
      <c r="M11" s="68">
        <v>3</v>
      </c>
      <c r="N11" s="69">
        <v>3</v>
      </c>
      <c r="O11" s="68">
        <v>3</v>
      </c>
      <c r="P11" s="69">
        <v>3</v>
      </c>
      <c r="Q11" s="70">
        <v>27</v>
      </c>
      <c r="R11" s="71">
        <v>4.5</v>
      </c>
    </row>
    <row r="12" spans="1:20" ht="210" customHeight="1" x14ac:dyDescent="0.25">
      <c r="A12" s="64">
        <v>133</v>
      </c>
      <c r="B12" s="65" t="s">
        <v>1937</v>
      </c>
      <c r="C12" s="66" t="s">
        <v>1938</v>
      </c>
      <c r="D12"/>
      <c r="E12" s="67" t="s">
        <v>1791</v>
      </c>
      <c r="F12" s="67" t="s">
        <v>178</v>
      </c>
      <c r="G12" s="67" t="s">
        <v>656</v>
      </c>
      <c r="H12" s="67" t="s">
        <v>179</v>
      </c>
      <c r="I12" s="67" t="s">
        <v>599</v>
      </c>
      <c r="J12" s="67" t="s">
        <v>1940</v>
      </c>
      <c r="K12" s="68">
        <v>3</v>
      </c>
      <c r="L12" s="69">
        <v>1</v>
      </c>
      <c r="M12" s="68">
        <v>3</v>
      </c>
      <c r="N12" s="69">
        <v>3</v>
      </c>
      <c r="O12" s="68">
        <v>3</v>
      </c>
      <c r="P12" s="69">
        <v>3</v>
      </c>
      <c r="Q12" s="70">
        <v>27</v>
      </c>
      <c r="R12" s="71">
        <v>9</v>
      </c>
    </row>
    <row r="13" spans="1:20" ht="210" customHeight="1" x14ac:dyDescent="0.25">
      <c r="A13" s="64">
        <v>134</v>
      </c>
      <c r="B13" s="65" t="s">
        <v>1937</v>
      </c>
      <c r="C13" s="66" t="s">
        <v>1938</v>
      </c>
      <c r="D13"/>
      <c r="E13" s="67" t="s">
        <v>240</v>
      </c>
      <c r="F13" s="67" t="s">
        <v>241</v>
      </c>
      <c r="G13" s="67" t="s">
        <v>990</v>
      </c>
      <c r="H13" s="67" t="s">
        <v>242</v>
      </c>
      <c r="I13" s="67" t="s">
        <v>595</v>
      </c>
      <c r="J13" s="67" t="s">
        <v>243</v>
      </c>
      <c r="K13" s="68">
        <v>0.5</v>
      </c>
      <c r="L13" s="69">
        <v>0.5</v>
      </c>
      <c r="M13" s="68">
        <v>6</v>
      </c>
      <c r="N13" s="69">
        <v>6</v>
      </c>
      <c r="O13" s="68">
        <v>3</v>
      </c>
      <c r="P13" s="69">
        <v>3</v>
      </c>
      <c r="Q13" s="70">
        <v>9</v>
      </c>
      <c r="R13" s="71">
        <v>9</v>
      </c>
    </row>
    <row r="14" spans="1:20" ht="210" customHeight="1" x14ac:dyDescent="0.25">
      <c r="A14" s="64">
        <v>135</v>
      </c>
      <c r="B14" s="65" t="s">
        <v>1937</v>
      </c>
      <c r="C14" s="66" t="s">
        <v>1938</v>
      </c>
      <c r="D14"/>
      <c r="E14" s="67" t="s">
        <v>532</v>
      </c>
      <c r="F14" s="67" t="s">
        <v>533</v>
      </c>
      <c r="G14" s="67" t="s">
        <v>657</v>
      </c>
      <c r="H14" s="67" t="s">
        <v>534</v>
      </c>
      <c r="I14" s="67" t="s">
        <v>658</v>
      </c>
      <c r="J14" s="67" t="s">
        <v>535</v>
      </c>
      <c r="K14" s="68">
        <v>3</v>
      </c>
      <c r="L14" s="69">
        <v>0.5</v>
      </c>
      <c r="M14" s="68">
        <v>6</v>
      </c>
      <c r="N14" s="69">
        <v>6</v>
      </c>
      <c r="O14" s="68">
        <v>7</v>
      </c>
      <c r="P14" s="69">
        <v>7</v>
      </c>
      <c r="Q14" s="70">
        <v>126</v>
      </c>
      <c r="R14" s="71">
        <v>21</v>
      </c>
    </row>
    <row r="15" spans="1:20" ht="210" customHeight="1" x14ac:dyDescent="0.25">
      <c r="A15" s="64">
        <v>136</v>
      </c>
      <c r="B15" s="65" t="s">
        <v>1937</v>
      </c>
      <c r="C15" s="66" t="s">
        <v>1938</v>
      </c>
      <c r="D15"/>
      <c r="E15" s="67" t="s">
        <v>309</v>
      </c>
      <c r="F15" s="67" t="s">
        <v>310</v>
      </c>
      <c r="G15" s="67" t="s">
        <v>659</v>
      </c>
      <c r="H15" s="67" t="s">
        <v>311</v>
      </c>
      <c r="I15" s="67" t="s">
        <v>599</v>
      </c>
      <c r="J15" s="67" t="s">
        <v>312</v>
      </c>
      <c r="K15" s="68">
        <v>1</v>
      </c>
      <c r="L15" s="69">
        <v>0.5</v>
      </c>
      <c r="M15" s="68">
        <v>6</v>
      </c>
      <c r="N15" s="69">
        <v>6</v>
      </c>
      <c r="O15" s="68">
        <v>7</v>
      </c>
      <c r="P15" s="69">
        <v>7</v>
      </c>
      <c r="Q15" s="70">
        <v>42</v>
      </c>
      <c r="R15" s="71">
        <v>21</v>
      </c>
    </row>
    <row r="16" spans="1:20" ht="210" customHeight="1" x14ac:dyDescent="0.25">
      <c r="A16" s="64">
        <v>137</v>
      </c>
      <c r="B16" s="65" t="s">
        <v>1937</v>
      </c>
      <c r="C16" s="66" t="s">
        <v>1938</v>
      </c>
      <c r="D16"/>
      <c r="E16" s="67" t="s">
        <v>1836</v>
      </c>
      <c r="F16" s="67" t="s">
        <v>334</v>
      </c>
      <c r="G16" s="67" t="s">
        <v>660</v>
      </c>
      <c r="H16" s="67" t="s">
        <v>335</v>
      </c>
      <c r="I16" s="67" t="s">
        <v>661</v>
      </c>
      <c r="J16" s="67" t="s">
        <v>1941</v>
      </c>
      <c r="K16" s="68">
        <v>3</v>
      </c>
      <c r="L16" s="69">
        <v>0.5</v>
      </c>
      <c r="M16" s="68">
        <v>6</v>
      </c>
      <c r="N16" s="69">
        <v>6</v>
      </c>
      <c r="O16" s="68">
        <v>15</v>
      </c>
      <c r="P16" s="69">
        <v>15</v>
      </c>
      <c r="Q16" s="70">
        <v>270</v>
      </c>
      <c r="R16" s="71">
        <v>45</v>
      </c>
    </row>
    <row r="17" spans="1:18" ht="210" customHeight="1" x14ac:dyDescent="0.25">
      <c r="A17" s="64">
        <v>138</v>
      </c>
      <c r="B17" s="65" t="s">
        <v>1937</v>
      </c>
      <c r="C17" s="66" t="s">
        <v>1938</v>
      </c>
      <c r="D17"/>
      <c r="E17" s="67" t="s">
        <v>1851</v>
      </c>
      <c r="F17" s="67" t="s">
        <v>663</v>
      </c>
      <c r="G17" s="67" t="s">
        <v>664</v>
      </c>
      <c r="H17" s="67" t="s">
        <v>665</v>
      </c>
      <c r="I17" s="67" t="s">
        <v>599</v>
      </c>
      <c r="J17" s="67" t="s">
        <v>1942</v>
      </c>
      <c r="K17" s="68">
        <v>0.5</v>
      </c>
      <c r="L17" s="69">
        <v>0.2</v>
      </c>
      <c r="M17" s="68">
        <v>6</v>
      </c>
      <c r="N17" s="69">
        <v>6</v>
      </c>
      <c r="O17" s="68">
        <v>7</v>
      </c>
      <c r="P17" s="69">
        <v>7</v>
      </c>
      <c r="Q17" s="70">
        <v>21</v>
      </c>
      <c r="R17" s="71">
        <v>8.4000000000000021</v>
      </c>
    </row>
    <row r="18" spans="1:18" ht="210" customHeight="1" x14ac:dyDescent="0.25">
      <c r="A18" s="64">
        <v>139</v>
      </c>
      <c r="B18" s="65" t="s">
        <v>1937</v>
      </c>
      <c r="C18" s="66" t="s">
        <v>1938</v>
      </c>
      <c r="D18"/>
      <c r="E18" s="67" t="s">
        <v>346</v>
      </c>
      <c r="F18" s="67" t="s">
        <v>347</v>
      </c>
      <c r="G18" s="67" t="s">
        <v>667</v>
      </c>
      <c r="H18" s="67" t="s">
        <v>348</v>
      </c>
      <c r="I18" s="67" t="s">
        <v>658</v>
      </c>
      <c r="J18" s="67" t="s">
        <v>349</v>
      </c>
      <c r="K18" s="68">
        <v>0.5</v>
      </c>
      <c r="L18" s="69">
        <v>0.1</v>
      </c>
      <c r="M18" s="68">
        <v>6</v>
      </c>
      <c r="N18" s="69">
        <v>6</v>
      </c>
      <c r="O18" s="68">
        <v>40</v>
      </c>
      <c r="P18" s="69">
        <v>40</v>
      </c>
      <c r="Q18" s="70">
        <v>120</v>
      </c>
      <c r="R18" s="71">
        <v>24.000000000000004</v>
      </c>
    </row>
    <row r="19" spans="1:18" ht="210" customHeight="1" x14ac:dyDescent="0.25">
      <c r="A19" s="64">
        <v>140</v>
      </c>
      <c r="B19" s="65" t="s">
        <v>1937</v>
      </c>
      <c r="C19" s="66" t="s">
        <v>1938</v>
      </c>
      <c r="D19"/>
      <c r="E19" s="67" t="s">
        <v>352</v>
      </c>
      <c r="F19" s="67" t="s">
        <v>353</v>
      </c>
      <c r="G19" s="67" t="s">
        <v>668</v>
      </c>
      <c r="H19" s="67" t="s">
        <v>354</v>
      </c>
      <c r="I19" s="67" t="s">
        <v>658</v>
      </c>
      <c r="J19" s="67" t="s">
        <v>355</v>
      </c>
      <c r="K19" s="68">
        <v>1</v>
      </c>
      <c r="L19" s="69">
        <v>0.2</v>
      </c>
      <c r="M19" s="68">
        <v>6</v>
      </c>
      <c r="N19" s="69">
        <v>6</v>
      </c>
      <c r="O19" s="68">
        <v>15</v>
      </c>
      <c r="P19" s="69">
        <v>15</v>
      </c>
      <c r="Q19" s="70">
        <v>90</v>
      </c>
      <c r="R19" s="71">
        <v>18.000000000000004</v>
      </c>
    </row>
    <row r="20" spans="1:18" ht="210" customHeight="1" x14ac:dyDescent="0.25">
      <c r="A20" s="64">
        <v>141</v>
      </c>
      <c r="B20" s="65" t="s">
        <v>1937</v>
      </c>
      <c r="C20" s="66" t="s">
        <v>1938</v>
      </c>
      <c r="D20"/>
      <c r="E20" s="67" t="s">
        <v>352</v>
      </c>
      <c r="F20" s="67" t="s">
        <v>358</v>
      </c>
      <c r="G20" s="67" t="s">
        <v>669</v>
      </c>
      <c r="H20" s="67" t="s">
        <v>359</v>
      </c>
      <c r="I20" s="67" t="s">
        <v>599</v>
      </c>
      <c r="J20" s="67" t="s">
        <v>360</v>
      </c>
      <c r="K20" s="68">
        <v>0.5</v>
      </c>
      <c r="L20" s="69">
        <v>0.2</v>
      </c>
      <c r="M20" s="68">
        <v>6</v>
      </c>
      <c r="N20" s="69">
        <v>6</v>
      </c>
      <c r="O20" s="68">
        <v>15</v>
      </c>
      <c r="P20" s="69">
        <v>15</v>
      </c>
      <c r="Q20" s="70">
        <v>45</v>
      </c>
      <c r="R20" s="71">
        <v>18.000000000000004</v>
      </c>
    </row>
    <row r="21" spans="1:18" ht="210" customHeight="1" x14ac:dyDescent="0.25">
      <c r="A21" s="64">
        <v>142</v>
      </c>
      <c r="B21" s="65" t="s">
        <v>1937</v>
      </c>
      <c r="C21" s="66" t="s">
        <v>1938</v>
      </c>
      <c r="D21"/>
      <c r="E21" s="67" t="s">
        <v>352</v>
      </c>
      <c r="F21" s="67" t="s">
        <v>569</v>
      </c>
      <c r="G21" s="67" t="s">
        <v>670</v>
      </c>
      <c r="H21" s="67" t="s">
        <v>570</v>
      </c>
      <c r="I21" s="67" t="s">
        <v>658</v>
      </c>
      <c r="J21" s="67" t="s">
        <v>355</v>
      </c>
      <c r="K21" s="68">
        <v>1</v>
      </c>
      <c r="L21" s="69">
        <v>0.2</v>
      </c>
      <c r="M21" s="68">
        <v>6</v>
      </c>
      <c r="N21" s="69">
        <v>6</v>
      </c>
      <c r="O21" s="68">
        <v>15</v>
      </c>
      <c r="P21" s="69">
        <v>15</v>
      </c>
      <c r="Q21" s="70">
        <v>90</v>
      </c>
      <c r="R21" s="71">
        <v>18.000000000000004</v>
      </c>
    </row>
    <row r="22" spans="1:18" ht="210" customHeight="1" x14ac:dyDescent="0.25">
      <c r="A22" s="64">
        <v>143</v>
      </c>
      <c r="B22" s="65" t="s">
        <v>1937</v>
      </c>
      <c r="C22" s="66" t="s">
        <v>1938</v>
      </c>
      <c r="D22"/>
      <c r="E22" s="67" t="s">
        <v>363</v>
      </c>
      <c r="F22" s="67" t="s">
        <v>364</v>
      </c>
      <c r="G22" s="67" t="s">
        <v>671</v>
      </c>
      <c r="H22" s="67" t="s">
        <v>365</v>
      </c>
      <c r="I22" s="67" t="s">
        <v>599</v>
      </c>
      <c r="J22" s="67" t="s">
        <v>366</v>
      </c>
      <c r="K22" s="68">
        <v>0.5</v>
      </c>
      <c r="L22" s="69">
        <v>0.2</v>
      </c>
      <c r="M22" s="68">
        <v>6</v>
      </c>
      <c r="N22" s="69">
        <v>6</v>
      </c>
      <c r="O22" s="68">
        <v>15</v>
      </c>
      <c r="P22" s="69">
        <v>15</v>
      </c>
      <c r="Q22" s="70">
        <v>45</v>
      </c>
      <c r="R22" s="71">
        <v>18.000000000000004</v>
      </c>
    </row>
    <row r="23" spans="1:18" ht="189" x14ac:dyDescent="0.25">
      <c r="A23" s="64">
        <v>144</v>
      </c>
      <c r="B23" s="65" t="s">
        <v>1937</v>
      </c>
      <c r="C23" s="66" t="s">
        <v>1938</v>
      </c>
      <c r="D23"/>
      <c r="E23" s="67" t="s">
        <v>367</v>
      </c>
      <c r="F23" s="67" t="s">
        <v>368</v>
      </c>
      <c r="G23" s="67" t="s">
        <v>672</v>
      </c>
      <c r="H23" s="67" t="s">
        <v>369</v>
      </c>
      <c r="I23" s="67" t="s">
        <v>658</v>
      </c>
      <c r="J23" s="67" t="s">
        <v>370</v>
      </c>
      <c r="K23" s="68">
        <v>1</v>
      </c>
      <c r="L23" s="69">
        <v>0.2</v>
      </c>
      <c r="M23" s="68">
        <v>6</v>
      </c>
      <c r="N23" s="69">
        <v>6</v>
      </c>
      <c r="O23" s="68">
        <v>15</v>
      </c>
      <c r="P23" s="69">
        <v>15</v>
      </c>
      <c r="Q23" s="70">
        <v>90</v>
      </c>
      <c r="R23" s="71">
        <v>18.000000000000004</v>
      </c>
    </row>
    <row r="24" spans="1:18" ht="126" x14ac:dyDescent="0.25">
      <c r="A24" s="64">
        <v>145</v>
      </c>
      <c r="B24" s="65" t="s">
        <v>1937</v>
      </c>
      <c r="C24" s="66" t="s">
        <v>1938</v>
      </c>
      <c r="D24"/>
      <c r="E24" s="67" t="s">
        <v>352</v>
      </c>
      <c r="F24" s="67" t="s">
        <v>575</v>
      </c>
      <c r="G24" s="67" t="s">
        <v>673</v>
      </c>
      <c r="H24" s="67" t="s">
        <v>576</v>
      </c>
      <c r="I24" s="67" t="s">
        <v>658</v>
      </c>
      <c r="J24" s="67" t="s">
        <v>355</v>
      </c>
      <c r="K24" s="68">
        <v>1</v>
      </c>
      <c r="L24" s="69">
        <v>0.2</v>
      </c>
      <c r="M24" s="68">
        <v>6</v>
      </c>
      <c r="N24" s="69">
        <v>6</v>
      </c>
      <c r="O24" s="68">
        <v>15</v>
      </c>
      <c r="P24" s="69">
        <v>15</v>
      </c>
      <c r="Q24" s="70">
        <v>90</v>
      </c>
      <c r="R24" s="71">
        <v>18.000000000000004</v>
      </c>
    </row>
    <row r="25" spans="1:18" ht="105" x14ac:dyDescent="0.25">
      <c r="A25" s="64">
        <v>146</v>
      </c>
      <c r="B25" s="65" t="s">
        <v>1937</v>
      </c>
      <c r="C25" s="66" t="s">
        <v>1938</v>
      </c>
      <c r="D25"/>
      <c r="E25" s="67" t="s">
        <v>352</v>
      </c>
      <c r="F25" s="67" t="s">
        <v>371</v>
      </c>
      <c r="G25" s="67" t="s">
        <v>674</v>
      </c>
      <c r="H25" s="67" t="s">
        <v>372</v>
      </c>
      <c r="I25" s="67" t="s">
        <v>599</v>
      </c>
      <c r="J25" s="67" t="s">
        <v>366</v>
      </c>
      <c r="K25" s="68">
        <v>0.5</v>
      </c>
      <c r="L25" s="69">
        <v>0.2</v>
      </c>
      <c r="M25" s="68">
        <v>6</v>
      </c>
      <c r="N25" s="69">
        <v>6</v>
      </c>
      <c r="O25" s="68">
        <v>15</v>
      </c>
      <c r="P25" s="69">
        <v>15</v>
      </c>
      <c r="Q25" s="70">
        <v>45</v>
      </c>
      <c r="R25" s="71">
        <v>18.000000000000004</v>
      </c>
    </row>
    <row r="26" spans="1:18" ht="105" x14ac:dyDescent="0.25">
      <c r="A26" s="64">
        <v>147</v>
      </c>
      <c r="B26" s="65" t="s">
        <v>1937</v>
      </c>
      <c r="C26" s="66" t="s">
        <v>1938</v>
      </c>
      <c r="D26"/>
      <c r="E26" s="67" t="s">
        <v>582</v>
      </c>
      <c r="F26" s="67" t="s">
        <v>583</v>
      </c>
      <c r="G26" s="67" t="s">
        <v>675</v>
      </c>
      <c r="H26" s="67" t="s">
        <v>584</v>
      </c>
      <c r="I26" s="67" t="s">
        <v>595</v>
      </c>
      <c r="J26" s="67" t="s">
        <v>184</v>
      </c>
      <c r="K26" s="68">
        <v>0.2</v>
      </c>
      <c r="L26" s="69">
        <v>0.2</v>
      </c>
      <c r="M26" s="68">
        <v>6</v>
      </c>
      <c r="N26" s="69">
        <v>6</v>
      </c>
      <c r="O26" s="68">
        <v>7</v>
      </c>
      <c r="P26" s="69">
        <v>7</v>
      </c>
      <c r="Q26" s="70">
        <v>8.4000000000000021</v>
      </c>
      <c r="R26" s="71">
        <v>8.4000000000000021</v>
      </c>
    </row>
    <row r="27" spans="1:18" ht="105" x14ac:dyDescent="0.25">
      <c r="A27" s="64">
        <v>148</v>
      </c>
      <c r="B27" s="65" t="s">
        <v>1937</v>
      </c>
      <c r="C27" s="66" t="s">
        <v>1938</v>
      </c>
      <c r="D27"/>
      <c r="E27" s="67" t="s">
        <v>585</v>
      </c>
      <c r="F27" s="67" t="s">
        <v>586</v>
      </c>
      <c r="G27" s="67" t="s">
        <v>676</v>
      </c>
      <c r="H27" s="67" t="s">
        <v>587</v>
      </c>
      <c r="I27" s="67" t="s">
        <v>595</v>
      </c>
      <c r="J27" s="67" t="s">
        <v>184</v>
      </c>
      <c r="K27" s="68">
        <v>0.1</v>
      </c>
      <c r="L27" s="69">
        <v>0.1</v>
      </c>
      <c r="M27" s="68">
        <v>6</v>
      </c>
      <c r="N27" s="69">
        <v>6</v>
      </c>
      <c r="O27" s="68">
        <v>15</v>
      </c>
      <c r="P27" s="69">
        <v>15</v>
      </c>
      <c r="Q27" s="70">
        <v>9.0000000000000018</v>
      </c>
      <c r="R27" s="71">
        <v>9.0000000000000018</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8:R1048576">
    <cfRule type="expression" dxfId="375" priority="9">
      <formula>IF(ROW(Q1)&gt;6,Q1&gt;400)</formula>
    </cfRule>
    <cfRule type="expression" dxfId="374" priority="10">
      <formula>IF(ROW(Q1)&gt;6,Q1&gt;200)</formula>
    </cfRule>
    <cfRule type="expression" dxfId="373" priority="11">
      <formula>IF(ROW(Q1)&gt;6,Q1&gt;70)</formula>
    </cfRule>
    <cfRule type="expression" dxfId="372" priority="12">
      <formula>IF(ROW(Q1)&gt;6,Q1&gt;20)</formula>
    </cfRule>
  </conditionalFormatting>
  <conditionalFormatting sqref="Q7:R27">
    <cfRule type="expression" dxfId="371" priority="1">
      <formula>IF(ROW(Q7)&gt;6,Q7&gt;400)</formula>
    </cfRule>
    <cfRule type="expression" dxfId="370" priority="2">
      <formula>IF(ROW(Q7)&gt;6,Q7&gt;200)</formula>
    </cfRule>
    <cfRule type="expression" dxfId="369" priority="3">
      <formula>IF(ROW(Q7)&gt;6,Q7&gt;70)</formula>
    </cfRule>
    <cfRule type="expression" dxfId="368" priority="4">
      <formula>IF(ROW(Q7)&gt;6,Q7&gt;20)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
  <sheetViews>
    <sheetView view="pageBreakPreview" topLeftCell="A26" zoomScale="60" zoomScaleNormal="80" workbookViewId="0">
      <selection activeCell="B26" sqref="B26"/>
    </sheetView>
  </sheetViews>
  <sheetFormatPr defaultColWidth="9.140625" defaultRowHeight="21" x14ac:dyDescent="0.25"/>
  <cols>
    <col min="1" max="1" width="7.42578125" style="16" customWidth="1"/>
    <col min="2" max="2" width="118.85546875" style="18" customWidth="1"/>
    <col min="3" max="3" width="77.5703125" style="18" hidden="1" customWidth="1"/>
    <col min="4" max="4" width="12.7109375" style="18" hidden="1" customWidth="1"/>
    <col min="5" max="5" width="27.28515625" style="19" customWidth="1"/>
    <col min="6" max="6" width="11.5703125" style="19" customWidth="1"/>
    <col min="7" max="7" width="39.85546875" style="19" customWidth="1"/>
    <col min="8" max="8" width="33.28515625" style="19" customWidth="1"/>
    <col min="9" max="9" width="32.140625" style="19" customWidth="1"/>
    <col min="10" max="10" width="54.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1</v>
      </c>
      <c r="B7" s="65" t="s">
        <v>1943</v>
      </c>
      <c r="C7" s="66" t="s">
        <v>1944</v>
      </c>
      <c r="D7"/>
      <c r="E7" s="67" t="s">
        <v>273</v>
      </c>
      <c r="F7" s="67" t="s">
        <v>274</v>
      </c>
      <c r="G7" s="67" t="s">
        <v>793</v>
      </c>
      <c r="H7" s="67" t="s">
        <v>275</v>
      </c>
      <c r="I7" s="67" t="s">
        <v>595</v>
      </c>
      <c r="J7" s="67" t="s">
        <v>243</v>
      </c>
      <c r="K7" s="68">
        <v>0.5</v>
      </c>
      <c r="L7" s="69">
        <v>0.5</v>
      </c>
      <c r="M7" s="68">
        <v>6</v>
      </c>
      <c r="N7" s="69">
        <v>6</v>
      </c>
      <c r="O7" s="68">
        <v>3</v>
      </c>
      <c r="P7" s="69">
        <v>3</v>
      </c>
      <c r="Q7" s="70">
        <v>9</v>
      </c>
      <c r="R7" s="71">
        <v>9</v>
      </c>
    </row>
    <row r="8" spans="1:20" ht="210" customHeight="1" x14ac:dyDescent="0.25">
      <c r="A8" s="64">
        <v>2</v>
      </c>
      <c r="B8" s="65" t="s">
        <v>1943</v>
      </c>
      <c r="C8" s="66" t="s">
        <v>1944</v>
      </c>
      <c r="D8"/>
      <c r="E8" s="67" t="s">
        <v>19</v>
      </c>
      <c r="F8" s="67" t="s">
        <v>20</v>
      </c>
      <c r="G8" s="67" t="s">
        <v>594</v>
      </c>
      <c r="H8" s="67" t="s">
        <v>21</v>
      </c>
      <c r="I8" s="67" t="s">
        <v>595</v>
      </c>
      <c r="J8" s="67" t="s">
        <v>397</v>
      </c>
      <c r="K8" s="68">
        <v>1</v>
      </c>
      <c r="L8" s="69">
        <v>1</v>
      </c>
      <c r="M8" s="68">
        <v>6</v>
      </c>
      <c r="N8" s="69">
        <v>6</v>
      </c>
      <c r="O8" s="68">
        <v>3</v>
      </c>
      <c r="P8" s="69">
        <v>3</v>
      </c>
      <c r="Q8" s="70">
        <v>18</v>
      </c>
      <c r="R8" s="71">
        <v>18</v>
      </c>
    </row>
    <row r="9" spans="1:20" ht="210" customHeight="1" x14ac:dyDescent="0.25">
      <c r="A9" s="64">
        <v>3</v>
      </c>
      <c r="B9" s="65" t="s">
        <v>1943</v>
      </c>
      <c r="C9" s="66" t="s">
        <v>1944</v>
      </c>
      <c r="D9"/>
      <c r="E9" s="67" t="s">
        <v>426</v>
      </c>
      <c r="F9" s="67" t="s">
        <v>32</v>
      </c>
      <c r="G9" s="67" t="s">
        <v>647</v>
      </c>
      <c r="H9" s="67" t="s">
        <v>33</v>
      </c>
      <c r="I9" s="67" t="s">
        <v>599</v>
      </c>
      <c r="J9" s="67" t="s">
        <v>34</v>
      </c>
      <c r="K9" s="68">
        <v>3</v>
      </c>
      <c r="L9" s="69">
        <v>1</v>
      </c>
      <c r="M9" s="68">
        <v>6</v>
      </c>
      <c r="N9" s="69">
        <v>6</v>
      </c>
      <c r="O9" s="68">
        <v>3</v>
      </c>
      <c r="P9" s="69">
        <v>3</v>
      </c>
      <c r="Q9" s="70">
        <v>54</v>
      </c>
      <c r="R9" s="71">
        <v>18</v>
      </c>
    </row>
    <row r="10" spans="1:20" ht="210" customHeight="1" x14ac:dyDescent="0.25">
      <c r="A10" s="64">
        <v>4</v>
      </c>
      <c r="B10" s="65" t="s">
        <v>1943</v>
      </c>
      <c r="C10" s="66" t="s">
        <v>1944</v>
      </c>
      <c r="D10"/>
      <c r="E10" s="67" t="s">
        <v>1945</v>
      </c>
      <c r="F10" s="67" t="s">
        <v>134</v>
      </c>
      <c r="G10" s="67" t="s">
        <v>652</v>
      </c>
      <c r="H10" s="67" t="s">
        <v>135</v>
      </c>
      <c r="I10" s="67" t="s">
        <v>599</v>
      </c>
      <c r="J10" s="67" t="s">
        <v>1896</v>
      </c>
      <c r="K10" s="68">
        <v>0.5</v>
      </c>
      <c r="L10" s="69">
        <v>0.2</v>
      </c>
      <c r="M10" s="68">
        <v>3</v>
      </c>
      <c r="N10" s="69">
        <v>3</v>
      </c>
      <c r="O10" s="68">
        <v>15</v>
      </c>
      <c r="P10" s="69">
        <v>15</v>
      </c>
      <c r="Q10" s="70">
        <v>22.5</v>
      </c>
      <c r="R10" s="71">
        <v>9.0000000000000018</v>
      </c>
    </row>
    <row r="11" spans="1:20" ht="210" customHeight="1" x14ac:dyDescent="0.25">
      <c r="A11" s="64">
        <v>5</v>
      </c>
      <c r="B11" s="65" t="s">
        <v>1943</v>
      </c>
      <c r="C11" s="66" t="s">
        <v>1944</v>
      </c>
      <c r="D11"/>
      <c r="E11" s="67" t="s">
        <v>171</v>
      </c>
      <c r="F11" s="67" t="s">
        <v>172</v>
      </c>
      <c r="G11" s="67" t="s">
        <v>653</v>
      </c>
      <c r="H11" s="67" t="s">
        <v>173</v>
      </c>
      <c r="I11" s="67" t="s">
        <v>599</v>
      </c>
      <c r="J11" s="67" t="s">
        <v>654</v>
      </c>
      <c r="K11" s="68">
        <v>3</v>
      </c>
      <c r="L11" s="69">
        <v>0.5</v>
      </c>
      <c r="M11" s="68">
        <v>3</v>
      </c>
      <c r="N11" s="69">
        <v>3</v>
      </c>
      <c r="O11" s="68">
        <v>3</v>
      </c>
      <c r="P11" s="69">
        <v>3</v>
      </c>
      <c r="Q11" s="70">
        <v>27</v>
      </c>
      <c r="R11" s="71">
        <v>4.5</v>
      </c>
    </row>
    <row r="12" spans="1:20" ht="210" customHeight="1" x14ac:dyDescent="0.25">
      <c r="A12" s="64">
        <v>6</v>
      </c>
      <c r="B12" s="65" t="s">
        <v>1943</v>
      </c>
      <c r="C12" s="66" t="s">
        <v>1944</v>
      </c>
      <c r="D12"/>
      <c r="E12" s="67" t="s">
        <v>1332</v>
      </c>
      <c r="F12" s="67" t="s">
        <v>178</v>
      </c>
      <c r="G12" s="67" t="s">
        <v>656</v>
      </c>
      <c r="H12" s="67" t="s">
        <v>179</v>
      </c>
      <c r="I12" s="67" t="s">
        <v>599</v>
      </c>
      <c r="J12" s="67" t="s">
        <v>1940</v>
      </c>
      <c r="K12" s="68">
        <v>3</v>
      </c>
      <c r="L12" s="69">
        <v>1</v>
      </c>
      <c r="M12" s="68">
        <v>3</v>
      </c>
      <c r="N12" s="69">
        <v>3</v>
      </c>
      <c r="O12" s="68">
        <v>3</v>
      </c>
      <c r="P12" s="69">
        <v>3</v>
      </c>
      <c r="Q12" s="70">
        <v>27</v>
      </c>
      <c r="R12" s="71">
        <v>9</v>
      </c>
    </row>
    <row r="13" spans="1:20" ht="210" customHeight="1" x14ac:dyDescent="0.25">
      <c r="A13" s="64">
        <v>7</v>
      </c>
      <c r="B13" s="65" t="s">
        <v>1943</v>
      </c>
      <c r="C13" s="66" t="s">
        <v>1944</v>
      </c>
      <c r="D13"/>
      <c r="E13" s="67" t="s">
        <v>240</v>
      </c>
      <c r="F13" s="67" t="s">
        <v>241</v>
      </c>
      <c r="G13" s="67" t="s">
        <v>990</v>
      </c>
      <c r="H13" s="67" t="s">
        <v>242</v>
      </c>
      <c r="I13" s="67" t="s">
        <v>595</v>
      </c>
      <c r="J13" s="67" t="s">
        <v>243</v>
      </c>
      <c r="K13" s="68">
        <v>0.5</v>
      </c>
      <c r="L13" s="69">
        <v>0.5</v>
      </c>
      <c r="M13" s="68">
        <v>6</v>
      </c>
      <c r="N13" s="69">
        <v>6</v>
      </c>
      <c r="O13" s="68">
        <v>3</v>
      </c>
      <c r="P13" s="69">
        <v>3</v>
      </c>
      <c r="Q13" s="70">
        <v>9</v>
      </c>
      <c r="R13" s="71">
        <v>9</v>
      </c>
    </row>
    <row r="14" spans="1:20" ht="210" customHeight="1" x14ac:dyDescent="0.25">
      <c r="A14" s="64">
        <v>8</v>
      </c>
      <c r="B14" s="65" t="s">
        <v>1943</v>
      </c>
      <c r="C14" s="66" t="s">
        <v>1944</v>
      </c>
      <c r="D14"/>
      <c r="E14" s="67" t="s">
        <v>532</v>
      </c>
      <c r="F14" s="67" t="s">
        <v>533</v>
      </c>
      <c r="G14" s="67" t="s">
        <v>657</v>
      </c>
      <c r="H14" s="67" t="s">
        <v>534</v>
      </c>
      <c r="I14" s="67" t="s">
        <v>658</v>
      </c>
      <c r="J14" s="67" t="s">
        <v>535</v>
      </c>
      <c r="K14" s="68">
        <v>3</v>
      </c>
      <c r="L14" s="69">
        <v>0.5</v>
      </c>
      <c r="M14" s="68">
        <v>6</v>
      </c>
      <c r="N14" s="69">
        <v>6</v>
      </c>
      <c r="O14" s="68">
        <v>7</v>
      </c>
      <c r="P14" s="69">
        <v>7</v>
      </c>
      <c r="Q14" s="70">
        <v>126</v>
      </c>
      <c r="R14" s="71">
        <v>21</v>
      </c>
    </row>
    <row r="15" spans="1:20" ht="210" customHeight="1" x14ac:dyDescent="0.25">
      <c r="A15" s="64">
        <v>9</v>
      </c>
      <c r="B15" s="65" t="s">
        <v>1943</v>
      </c>
      <c r="C15" s="66" t="s">
        <v>1944</v>
      </c>
      <c r="D15"/>
      <c r="E15" s="67" t="s">
        <v>309</v>
      </c>
      <c r="F15" s="67" t="s">
        <v>310</v>
      </c>
      <c r="G15" s="67" t="s">
        <v>659</v>
      </c>
      <c r="H15" s="67" t="s">
        <v>311</v>
      </c>
      <c r="I15" s="67" t="s">
        <v>599</v>
      </c>
      <c r="J15" s="67" t="s">
        <v>312</v>
      </c>
      <c r="K15" s="68">
        <v>1</v>
      </c>
      <c r="L15" s="69">
        <v>0.5</v>
      </c>
      <c r="M15" s="68">
        <v>6</v>
      </c>
      <c r="N15" s="69">
        <v>6</v>
      </c>
      <c r="O15" s="68">
        <v>7</v>
      </c>
      <c r="P15" s="69">
        <v>7</v>
      </c>
      <c r="Q15" s="70">
        <v>42</v>
      </c>
      <c r="R15" s="71">
        <v>21</v>
      </c>
    </row>
    <row r="16" spans="1:20" ht="210" customHeight="1" x14ac:dyDescent="0.25">
      <c r="A16" s="64">
        <v>10</v>
      </c>
      <c r="B16" s="65" t="s">
        <v>1943</v>
      </c>
      <c r="C16" s="66" t="s">
        <v>1944</v>
      </c>
      <c r="D16"/>
      <c r="E16" s="67" t="s">
        <v>1836</v>
      </c>
      <c r="F16" s="67" t="s">
        <v>334</v>
      </c>
      <c r="G16" s="67" t="s">
        <v>660</v>
      </c>
      <c r="H16" s="67" t="s">
        <v>335</v>
      </c>
      <c r="I16" s="67" t="s">
        <v>661</v>
      </c>
      <c r="J16" s="67" t="s">
        <v>1946</v>
      </c>
      <c r="K16" s="68">
        <v>3</v>
      </c>
      <c r="L16" s="69">
        <v>0.5</v>
      </c>
      <c r="M16" s="68">
        <v>6</v>
      </c>
      <c r="N16" s="69">
        <v>6</v>
      </c>
      <c r="O16" s="68">
        <v>15</v>
      </c>
      <c r="P16" s="69">
        <v>15</v>
      </c>
      <c r="Q16" s="70">
        <v>270</v>
      </c>
      <c r="R16" s="71">
        <v>45</v>
      </c>
    </row>
    <row r="17" spans="1:18" ht="210" customHeight="1" x14ac:dyDescent="0.25">
      <c r="A17" s="64">
        <v>11</v>
      </c>
      <c r="B17" s="65" t="s">
        <v>1943</v>
      </c>
      <c r="C17" s="66" t="s">
        <v>1944</v>
      </c>
      <c r="D17"/>
      <c r="E17" s="67" t="s">
        <v>1482</v>
      </c>
      <c r="F17" s="67" t="s">
        <v>663</v>
      </c>
      <c r="G17" s="67" t="s">
        <v>664</v>
      </c>
      <c r="H17" s="67" t="s">
        <v>665</v>
      </c>
      <c r="I17" s="67" t="s">
        <v>599</v>
      </c>
      <c r="J17" s="67" t="s">
        <v>1947</v>
      </c>
      <c r="K17" s="68">
        <v>0.5</v>
      </c>
      <c r="L17" s="69">
        <v>0.2</v>
      </c>
      <c r="M17" s="68">
        <v>6</v>
      </c>
      <c r="N17" s="69">
        <v>6</v>
      </c>
      <c r="O17" s="68">
        <v>7</v>
      </c>
      <c r="P17" s="69">
        <v>7</v>
      </c>
      <c r="Q17" s="70">
        <v>21</v>
      </c>
      <c r="R17" s="71">
        <v>8.4000000000000021</v>
      </c>
    </row>
    <row r="18" spans="1:18" ht="210" customHeight="1" x14ac:dyDescent="0.25">
      <c r="A18" s="64">
        <v>12</v>
      </c>
      <c r="B18" s="65" t="s">
        <v>1943</v>
      </c>
      <c r="C18" s="66" t="s">
        <v>1944</v>
      </c>
      <c r="D18"/>
      <c r="E18" s="67" t="s">
        <v>1781</v>
      </c>
      <c r="F18" s="67" t="s">
        <v>347</v>
      </c>
      <c r="G18" s="67" t="s">
        <v>667</v>
      </c>
      <c r="H18" s="67" t="s">
        <v>348</v>
      </c>
      <c r="I18" s="67" t="s">
        <v>658</v>
      </c>
      <c r="J18" s="67" t="s">
        <v>349</v>
      </c>
      <c r="K18" s="68">
        <v>0.5</v>
      </c>
      <c r="L18" s="69">
        <v>0.1</v>
      </c>
      <c r="M18" s="68">
        <v>6</v>
      </c>
      <c r="N18" s="69">
        <v>6</v>
      </c>
      <c r="O18" s="68">
        <v>40</v>
      </c>
      <c r="P18" s="69">
        <v>40</v>
      </c>
      <c r="Q18" s="70">
        <v>120</v>
      </c>
      <c r="R18" s="71">
        <v>24.000000000000004</v>
      </c>
    </row>
    <row r="19" spans="1:18" ht="210" customHeight="1" x14ac:dyDescent="0.25">
      <c r="A19" s="64">
        <v>13</v>
      </c>
      <c r="B19" s="65" t="s">
        <v>1943</v>
      </c>
      <c r="C19" s="66" t="s">
        <v>1944</v>
      </c>
      <c r="D19"/>
      <c r="E19" s="67" t="s">
        <v>352</v>
      </c>
      <c r="F19" s="67" t="s">
        <v>353</v>
      </c>
      <c r="G19" s="67" t="s">
        <v>668</v>
      </c>
      <c r="H19" s="67" t="s">
        <v>354</v>
      </c>
      <c r="I19" s="67" t="s">
        <v>658</v>
      </c>
      <c r="J19" s="67" t="s">
        <v>355</v>
      </c>
      <c r="K19" s="68">
        <v>1</v>
      </c>
      <c r="L19" s="69">
        <v>0.2</v>
      </c>
      <c r="M19" s="68">
        <v>6</v>
      </c>
      <c r="N19" s="69">
        <v>6</v>
      </c>
      <c r="O19" s="68">
        <v>15</v>
      </c>
      <c r="P19" s="69">
        <v>15</v>
      </c>
      <c r="Q19" s="70">
        <v>90</v>
      </c>
      <c r="R19" s="71">
        <v>18.000000000000004</v>
      </c>
    </row>
    <row r="20" spans="1:18" ht="210" customHeight="1" x14ac:dyDescent="0.25">
      <c r="A20" s="64">
        <v>14</v>
      </c>
      <c r="B20" s="65" t="s">
        <v>1943</v>
      </c>
      <c r="C20" s="66" t="s">
        <v>1944</v>
      </c>
      <c r="D20"/>
      <c r="E20" s="67" t="s">
        <v>352</v>
      </c>
      <c r="F20" s="67" t="s">
        <v>358</v>
      </c>
      <c r="G20" s="67" t="s">
        <v>669</v>
      </c>
      <c r="H20" s="67" t="s">
        <v>359</v>
      </c>
      <c r="I20" s="67" t="s">
        <v>599</v>
      </c>
      <c r="J20" s="67" t="s">
        <v>360</v>
      </c>
      <c r="K20" s="68">
        <v>0.5</v>
      </c>
      <c r="L20" s="69">
        <v>0.2</v>
      </c>
      <c r="M20" s="68">
        <v>6</v>
      </c>
      <c r="N20" s="69">
        <v>6</v>
      </c>
      <c r="O20" s="68">
        <v>15</v>
      </c>
      <c r="P20" s="69">
        <v>15</v>
      </c>
      <c r="Q20" s="70">
        <v>45</v>
      </c>
      <c r="R20" s="71">
        <v>18.000000000000004</v>
      </c>
    </row>
    <row r="21" spans="1:18" ht="210" customHeight="1" x14ac:dyDescent="0.25">
      <c r="A21" s="64">
        <v>15</v>
      </c>
      <c r="B21" s="65" t="s">
        <v>1943</v>
      </c>
      <c r="C21" s="66" t="s">
        <v>1944</v>
      </c>
      <c r="D21"/>
      <c r="E21" s="67" t="s">
        <v>352</v>
      </c>
      <c r="F21" s="67" t="s">
        <v>569</v>
      </c>
      <c r="G21" s="67" t="s">
        <v>670</v>
      </c>
      <c r="H21" s="67" t="s">
        <v>570</v>
      </c>
      <c r="I21" s="67" t="s">
        <v>658</v>
      </c>
      <c r="J21" s="67" t="s">
        <v>355</v>
      </c>
      <c r="K21" s="68">
        <v>1</v>
      </c>
      <c r="L21" s="69">
        <v>0.2</v>
      </c>
      <c r="M21" s="68">
        <v>6</v>
      </c>
      <c r="N21" s="69">
        <v>6</v>
      </c>
      <c r="O21" s="68">
        <v>15</v>
      </c>
      <c r="P21" s="69">
        <v>15</v>
      </c>
      <c r="Q21" s="70">
        <v>90</v>
      </c>
      <c r="R21" s="71">
        <v>18.000000000000004</v>
      </c>
    </row>
    <row r="22" spans="1:18" ht="210" customHeight="1" x14ac:dyDescent="0.25">
      <c r="A22" s="64">
        <v>16</v>
      </c>
      <c r="B22" s="65" t="s">
        <v>1943</v>
      </c>
      <c r="C22" s="66" t="s">
        <v>1944</v>
      </c>
      <c r="D22"/>
      <c r="E22" s="67" t="s">
        <v>363</v>
      </c>
      <c r="F22" s="67" t="s">
        <v>364</v>
      </c>
      <c r="G22" s="67" t="s">
        <v>671</v>
      </c>
      <c r="H22" s="67" t="s">
        <v>365</v>
      </c>
      <c r="I22" s="67" t="s">
        <v>599</v>
      </c>
      <c r="J22" s="67" t="s">
        <v>366</v>
      </c>
      <c r="K22" s="68">
        <v>0.5</v>
      </c>
      <c r="L22" s="69">
        <v>0.2</v>
      </c>
      <c r="M22" s="68">
        <v>6</v>
      </c>
      <c r="N22" s="69">
        <v>6</v>
      </c>
      <c r="O22" s="68">
        <v>15</v>
      </c>
      <c r="P22" s="69">
        <v>15</v>
      </c>
      <c r="Q22" s="70">
        <v>45</v>
      </c>
      <c r="R22" s="71">
        <v>18.000000000000004</v>
      </c>
    </row>
    <row r="23" spans="1:18" ht="315" x14ac:dyDescent="0.25">
      <c r="A23" s="64">
        <v>17</v>
      </c>
      <c r="B23" s="65" t="s">
        <v>1943</v>
      </c>
      <c r="C23" s="66" t="s">
        <v>1944</v>
      </c>
      <c r="D23"/>
      <c r="E23" s="67" t="s">
        <v>367</v>
      </c>
      <c r="F23" s="67" t="s">
        <v>368</v>
      </c>
      <c r="G23" s="67" t="s">
        <v>672</v>
      </c>
      <c r="H23" s="67" t="s">
        <v>369</v>
      </c>
      <c r="I23" s="67" t="s">
        <v>658</v>
      </c>
      <c r="J23" s="67" t="s">
        <v>370</v>
      </c>
      <c r="K23" s="68">
        <v>1</v>
      </c>
      <c r="L23" s="69">
        <v>0.2</v>
      </c>
      <c r="M23" s="68">
        <v>6</v>
      </c>
      <c r="N23" s="69">
        <v>6</v>
      </c>
      <c r="O23" s="68">
        <v>15</v>
      </c>
      <c r="P23" s="69">
        <v>15</v>
      </c>
      <c r="Q23" s="70">
        <v>90</v>
      </c>
      <c r="R23" s="71">
        <v>18.000000000000004</v>
      </c>
    </row>
    <row r="24" spans="1:18" ht="315" x14ac:dyDescent="0.25">
      <c r="A24" s="64">
        <v>18</v>
      </c>
      <c r="B24" s="65" t="s">
        <v>1943</v>
      </c>
      <c r="C24" s="66" t="s">
        <v>1944</v>
      </c>
      <c r="D24"/>
      <c r="E24" s="67" t="s">
        <v>352</v>
      </c>
      <c r="F24" s="67" t="s">
        <v>575</v>
      </c>
      <c r="G24" s="67" t="s">
        <v>673</v>
      </c>
      <c r="H24" s="67" t="s">
        <v>576</v>
      </c>
      <c r="I24" s="67" t="s">
        <v>658</v>
      </c>
      <c r="J24" s="67" t="s">
        <v>355</v>
      </c>
      <c r="K24" s="68">
        <v>1</v>
      </c>
      <c r="L24" s="69">
        <v>0.2</v>
      </c>
      <c r="M24" s="68">
        <v>6</v>
      </c>
      <c r="N24" s="69">
        <v>6</v>
      </c>
      <c r="O24" s="68">
        <v>15</v>
      </c>
      <c r="P24" s="69">
        <v>15</v>
      </c>
      <c r="Q24" s="70">
        <v>90</v>
      </c>
      <c r="R24" s="71">
        <v>18.000000000000004</v>
      </c>
    </row>
    <row r="25" spans="1:18" ht="315" x14ac:dyDescent="0.25">
      <c r="A25" s="64">
        <v>19</v>
      </c>
      <c r="B25" s="65" t="s">
        <v>1943</v>
      </c>
      <c r="C25" s="66" t="s">
        <v>1944</v>
      </c>
      <c r="D25"/>
      <c r="E25" s="67" t="s">
        <v>352</v>
      </c>
      <c r="F25" s="67" t="s">
        <v>371</v>
      </c>
      <c r="G25" s="67" t="s">
        <v>674</v>
      </c>
      <c r="H25" s="67" t="s">
        <v>372</v>
      </c>
      <c r="I25" s="67" t="s">
        <v>599</v>
      </c>
      <c r="J25" s="67" t="s">
        <v>366</v>
      </c>
      <c r="K25" s="68">
        <v>0.5</v>
      </c>
      <c r="L25" s="69">
        <v>0.2</v>
      </c>
      <c r="M25" s="68">
        <v>6</v>
      </c>
      <c r="N25" s="69">
        <v>6</v>
      </c>
      <c r="O25" s="68">
        <v>15</v>
      </c>
      <c r="P25" s="69">
        <v>15</v>
      </c>
      <c r="Q25" s="70">
        <v>45</v>
      </c>
      <c r="R25" s="71">
        <v>18.000000000000004</v>
      </c>
    </row>
    <row r="26" spans="1:18" ht="315" x14ac:dyDescent="0.25">
      <c r="A26" s="64">
        <v>20</v>
      </c>
      <c r="B26" s="65" t="s">
        <v>1943</v>
      </c>
      <c r="C26" s="66" t="s">
        <v>1944</v>
      </c>
      <c r="D26"/>
      <c r="E26" s="67" t="s">
        <v>582</v>
      </c>
      <c r="F26" s="67" t="s">
        <v>583</v>
      </c>
      <c r="G26" s="67" t="s">
        <v>675</v>
      </c>
      <c r="H26" s="67" t="s">
        <v>584</v>
      </c>
      <c r="I26" s="67" t="s">
        <v>595</v>
      </c>
      <c r="J26" s="67" t="s">
        <v>184</v>
      </c>
      <c r="K26" s="68">
        <v>0.2</v>
      </c>
      <c r="L26" s="69">
        <v>0.2</v>
      </c>
      <c r="M26" s="68">
        <v>6</v>
      </c>
      <c r="N26" s="69">
        <v>6</v>
      </c>
      <c r="O26" s="68">
        <v>7</v>
      </c>
      <c r="P26" s="69">
        <v>7</v>
      </c>
      <c r="Q26" s="70">
        <v>8.4000000000000021</v>
      </c>
      <c r="R26" s="71">
        <v>8.4000000000000021</v>
      </c>
    </row>
    <row r="27" spans="1:18" ht="315" x14ac:dyDescent="0.25">
      <c r="A27" s="64">
        <v>21</v>
      </c>
      <c r="B27" s="65" t="s">
        <v>1943</v>
      </c>
      <c r="C27" s="66" t="s">
        <v>1944</v>
      </c>
      <c r="D27"/>
      <c r="E27" s="67" t="s">
        <v>585</v>
      </c>
      <c r="F27" s="67" t="s">
        <v>586</v>
      </c>
      <c r="G27" s="67" t="s">
        <v>676</v>
      </c>
      <c r="H27" s="67" t="s">
        <v>587</v>
      </c>
      <c r="I27" s="67" t="s">
        <v>595</v>
      </c>
      <c r="J27" s="67" t="s">
        <v>184</v>
      </c>
      <c r="K27" s="68">
        <v>0.1</v>
      </c>
      <c r="L27" s="69">
        <v>0.1</v>
      </c>
      <c r="M27" s="68">
        <v>6</v>
      </c>
      <c r="N27" s="69">
        <v>6</v>
      </c>
      <c r="O27" s="68">
        <v>15</v>
      </c>
      <c r="P27" s="69">
        <v>15</v>
      </c>
      <c r="Q27" s="70">
        <v>9.0000000000000018</v>
      </c>
      <c r="R27" s="71">
        <v>9.0000000000000018</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8:R1048576">
    <cfRule type="expression" dxfId="367" priority="29">
      <formula>IF(ROW(Q1)&gt;6,Q1&gt;400)</formula>
    </cfRule>
    <cfRule type="expression" dxfId="366" priority="30">
      <formula>IF(ROW(Q1)&gt;6,Q1&gt;200)</formula>
    </cfRule>
    <cfRule type="expression" dxfId="365" priority="31">
      <formula>IF(ROW(Q1)&gt;6,Q1&gt;70)</formula>
    </cfRule>
    <cfRule type="expression" dxfId="364" priority="32">
      <formula>IF(ROW(Q1)&gt;6,Q1&gt;20)</formula>
    </cfRule>
  </conditionalFormatting>
  <conditionalFormatting sqref="Q15:R15">
    <cfRule type="expression" dxfId="363" priority="1">
      <formula>IF(ROW(Q15)&gt;6,Q15&gt;400)</formula>
    </cfRule>
    <cfRule type="expression" dxfId="362" priority="2">
      <formula>IF(ROW(Q15)&gt;6,Q15&gt;200)</formula>
    </cfRule>
    <cfRule type="expression" dxfId="361" priority="3">
      <formula>IF(ROW(Q15)&gt;6,Q15&gt;70)</formula>
    </cfRule>
    <cfRule type="expression" dxfId="360" priority="4">
      <formula>IF(ROW(Q15)&gt;6,Q15&gt;20)</formula>
    </cfRule>
  </conditionalFormatting>
  <conditionalFormatting sqref="Q7:R7 Q9:R10 Q13:R13 Q16:R27">
    <cfRule type="expression" dxfId="359" priority="21">
      <formula>IF(ROW(Q7)&gt;6,Q7&gt;400)</formula>
    </cfRule>
    <cfRule type="expression" dxfId="358" priority="22">
      <formula>IF(ROW(Q7)&gt;6,Q7&gt;200)</formula>
    </cfRule>
    <cfRule type="expression" dxfId="357" priority="23">
      <formula>IF(ROW(Q7)&gt;6,Q7&gt;70)</formula>
    </cfRule>
    <cfRule type="expression" dxfId="356" priority="24">
      <formula>IF(ROW(Q7)&gt;6,Q7&gt;20)</formula>
    </cfRule>
  </conditionalFormatting>
  <conditionalFormatting sqref="Q8:R8">
    <cfRule type="expression" dxfId="355" priority="17">
      <formula>IF(ROW(Q8)&gt;6,Q8&gt;400)</formula>
    </cfRule>
    <cfRule type="expression" dxfId="354" priority="18">
      <formula>IF(ROW(Q8)&gt;6,Q8&gt;200)</formula>
    </cfRule>
    <cfRule type="expression" dxfId="353" priority="19">
      <formula>IF(ROW(Q8)&gt;6,Q8&gt;70)</formula>
    </cfRule>
    <cfRule type="expression" dxfId="352" priority="20">
      <formula>IF(ROW(Q8)&gt;6,Q8&gt;20)</formula>
    </cfRule>
  </conditionalFormatting>
  <conditionalFormatting sqref="Q11:R11">
    <cfRule type="expression" dxfId="351" priority="13">
      <formula>IF(ROW(Q11)&gt;6,Q11&gt;400)</formula>
    </cfRule>
    <cfRule type="expression" dxfId="350" priority="14">
      <formula>IF(ROW(Q11)&gt;6,Q11&gt;200)</formula>
    </cfRule>
    <cfRule type="expression" dxfId="349" priority="15">
      <formula>IF(ROW(Q11)&gt;6,Q11&gt;70)</formula>
    </cfRule>
    <cfRule type="expression" dxfId="348" priority="16">
      <formula>IF(ROW(Q11)&gt;6,Q11&gt;20)</formula>
    </cfRule>
  </conditionalFormatting>
  <conditionalFormatting sqref="Q12:R12">
    <cfRule type="expression" dxfId="347" priority="9">
      <formula>IF(ROW(Q12)&gt;6,Q12&gt;400)</formula>
    </cfRule>
    <cfRule type="expression" dxfId="346" priority="10">
      <formula>IF(ROW(Q12)&gt;6,Q12&gt;200)</formula>
    </cfRule>
    <cfRule type="expression" dxfId="345" priority="11">
      <formula>IF(ROW(Q12)&gt;6,Q12&gt;70)</formula>
    </cfRule>
    <cfRule type="expression" dxfId="344" priority="12">
      <formula>IF(ROW(Q12)&gt;6,Q12&gt;20)</formula>
    </cfRule>
  </conditionalFormatting>
  <conditionalFormatting sqref="Q14:R14">
    <cfRule type="expression" dxfId="343" priority="5">
      <formula>IF(ROW(Q14)&gt;6,Q14&gt;400)</formula>
    </cfRule>
    <cfRule type="expression" dxfId="342" priority="6">
      <formula>IF(ROW(Q14)&gt;6,Q14&gt;200)</formula>
    </cfRule>
    <cfRule type="expression" dxfId="341" priority="7">
      <formula>IF(ROW(Q14)&gt;6,Q14&gt;70)</formula>
    </cfRule>
    <cfRule type="expression" dxfId="340" priority="8">
      <formula>IF(ROW(Q14)&gt;6,Q14&gt;20)</formula>
    </cfRule>
  </conditionalFormatting>
  <dataValidations count="4">
    <dataValidation type="list" allowBlank="1" showInputMessage="1" showErrorMessage="1" sqref="K7:L1048576">
      <formula1>Вр</formula1>
    </dataValidation>
    <dataValidation type="list" allowBlank="1" showInputMessage="1" showErrorMessage="1" sqref="M7:N1048576">
      <formula1>Пд</formula1>
    </dataValidation>
    <dataValidation type="list" allowBlank="1" showInputMessage="1" showErrorMessage="1" sqref="O7:P1048576">
      <formula1>Пс</formula1>
    </dataValidation>
    <dataValidation type="list" allowBlank="1" showInputMessage="1" showErrorMessage="1" sqref="F7:F1048576">
      <formula1>Код</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
  <sheetViews>
    <sheetView view="pageBreakPreview" topLeftCell="A25" zoomScale="60" zoomScaleNormal="80" workbookViewId="0">
      <selection activeCell="B25" sqref="B25"/>
    </sheetView>
  </sheetViews>
  <sheetFormatPr defaultColWidth="9.140625" defaultRowHeight="21" x14ac:dyDescent="0.25"/>
  <cols>
    <col min="1" max="1" width="7.42578125" style="16" customWidth="1"/>
    <col min="2" max="2" width="118.85546875" style="18" customWidth="1"/>
    <col min="3" max="3" width="77.5703125" style="18" hidden="1" customWidth="1"/>
    <col min="4" max="4" width="12.7109375" style="18" hidden="1" customWidth="1"/>
    <col min="5" max="5" width="27.28515625" style="19" customWidth="1"/>
    <col min="6" max="6" width="11.5703125" style="19" customWidth="1"/>
    <col min="7" max="7" width="39.85546875" style="19" customWidth="1"/>
    <col min="8" max="8" width="33.28515625" style="19" customWidth="1"/>
    <col min="9" max="9" width="32.140625" style="19" customWidth="1"/>
    <col min="10" max="10" width="54.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22</v>
      </c>
      <c r="B7" s="65" t="s">
        <v>1948</v>
      </c>
      <c r="C7" s="66" t="s">
        <v>1949</v>
      </c>
      <c r="D7"/>
      <c r="E7" s="67" t="s">
        <v>273</v>
      </c>
      <c r="F7" s="67" t="s">
        <v>274</v>
      </c>
      <c r="G7" s="67" t="s">
        <v>793</v>
      </c>
      <c r="H7" s="67" t="s">
        <v>275</v>
      </c>
      <c r="I7" s="67" t="s">
        <v>595</v>
      </c>
      <c r="J7" s="67" t="s">
        <v>243</v>
      </c>
      <c r="K7" s="68">
        <v>0.5</v>
      </c>
      <c r="L7" s="69">
        <v>0.5</v>
      </c>
      <c r="M7" s="68">
        <v>6</v>
      </c>
      <c r="N7" s="69">
        <v>6</v>
      </c>
      <c r="O7" s="68">
        <v>3</v>
      </c>
      <c r="P7" s="69">
        <v>3</v>
      </c>
      <c r="Q7" s="70">
        <v>9</v>
      </c>
      <c r="R7" s="71">
        <v>9</v>
      </c>
    </row>
    <row r="8" spans="1:20" ht="210" customHeight="1" x14ac:dyDescent="0.25">
      <c r="A8" s="64">
        <v>23</v>
      </c>
      <c r="B8" s="65" t="s">
        <v>1948</v>
      </c>
      <c r="C8" s="66" t="s">
        <v>1949</v>
      </c>
      <c r="D8"/>
      <c r="E8" s="67" t="s">
        <v>19</v>
      </c>
      <c r="F8" s="67" t="s">
        <v>20</v>
      </c>
      <c r="G8" s="67" t="s">
        <v>594</v>
      </c>
      <c r="H8" s="67" t="s">
        <v>21</v>
      </c>
      <c r="I8" s="67" t="s">
        <v>595</v>
      </c>
      <c r="J8" s="67" t="s">
        <v>397</v>
      </c>
      <c r="K8" s="68">
        <v>1</v>
      </c>
      <c r="L8" s="69">
        <v>1</v>
      </c>
      <c r="M8" s="68">
        <v>6</v>
      </c>
      <c r="N8" s="69">
        <v>6</v>
      </c>
      <c r="O8" s="68">
        <v>3</v>
      </c>
      <c r="P8" s="69">
        <v>3</v>
      </c>
      <c r="Q8" s="70">
        <v>18</v>
      </c>
      <c r="R8" s="71">
        <v>18</v>
      </c>
    </row>
    <row r="9" spans="1:20" ht="210" customHeight="1" x14ac:dyDescent="0.25">
      <c r="A9" s="64">
        <v>24</v>
      </c>
      <c r="B9" s="65" t="s">
        <v>1948</v>
      </c>
      <c r="C9" s="66" t="s">
        <v>1949</v>
      </c>
      <c r="D9"/>
      <c r="E9" s="67" t="s">
        <v>426</v>
      </c>
      <c r="F9" s="67" t="s">
        <v>32</v>
      </c>
      <c r="G9" s="67" t="s">
        <v>647</v>
      </c>
      <c r="H9" s="67" t="s">
        <v>33</v>
      </c>
      <c r="I9" s="67" t="s">
        <v>599</v>
      </c>
      <c r="J9" s="67" t="s">
        <v>34</v>
      </c>
      <c r="K9" s="68">
        <v>3</v>
      </c>
      <c r="L9" s="69">
        <v>1</v>
      </c>
      <c r="M9" s="68">
        <v>6</v>
      </c>
      <c r="N9" s="69">
        <v>6</v>
      </c>
      <c r="O9" s="68">
        <v>3</v>
      </c>
      <c r="P9" s="69">
        <v>3</v>
      </c>
      <c r="Q9" s="70">
        <v>54</v>
      </c>
      <c r="R9" s="71">
        <v>18</v>
      </c>
    </row>
    <row r="10" spans="1:20" ht="210" customHeight="1" x14ac:dyDescent="0.25">
      <c r="A10" s="64">
        <v>25</v>
      </c>
      <c r="B10" s="65" t="s">
        <v>1948</v>
      </c>
      <c r="C10" s="66" t="s">
        <v>1949</v>
      </c>
      <c r="D10"/>
      <c r="E10" s="67" t="s">
        <v>1945</v>
      </c>
      <c r="F10" s="67" t="s">
        <v>134</v>
      </c>
      <c r="G10" s="67" t="s">
        <v>652</v>
      </c>
      <c r="H10" s="67" t="s">
        <v>135</v>
      </c>
      <c r="I10" s="67" t="s">
        <v>599</v>
      </c>
      <c r="J10" s="67" t="s">
        <v>1896</v>
      </c>
      <c r="K10" s="68">
        <v>0.5</v>
      </c>
      <c r="L10" s="69">
        <v>0.2</v>
      </c>
      <c r="M10" s="68">
        <v>3</v>
      </c>
      <c r="N10" s="69">
        <v>3</v>
      </c>
      <c r="O10" s="68">
        <v>15</v>
      </c>
      <c r="P10" s="69">
        <v>15</v>
      </c>
      <c r="Q10" s="70">
        <v>22.5</v>
      </c>
      <c r="R10" s="71">
        <v>9.0000000000000018</v>
      </c>
    </row>
    <row r="11" spans="1:20" ht="210" customHeight="1" x14ac:dyDescent="0.25">
      <c r="A11" s="64">
        <v>26</v>
      </c>
      <c r="B11" s="65" t="s">
        <v>1948</v>
      </c>
      <c r="C11" s="66" t="s">
        <v>1949</v>
      </c>
      <c r="D11"/>
      <c r="E11" s="67" t="s">
        <v>171</v>
      </c>
      <c r="F11" s="67" t="s">
        <v>172</v>
      </c>
      <c r="G11" s="67" t="s">
        <v>653</v>
      </c>
      <c r="H11" s="67" t="s">
        <v>173</v>
      </c>
      <c r="I11" s="67" t="s">
        <v>599</v>
      </c>
      <c r="J11" s="67" t="s">
        <v>654</v>
      </c>
      <c r="K11" s="68">
        <v>3</v>
      </c>
      <c r="L11" s="69">
        <v>0.5</v>
      </c>
      <c r="M11" s="68">
        <v>3</v>
      </c>
      <c r="N11" s="69">
        <v>3</v>
      </c>
      <c r="O11" s="68">
        <v>3</v>
      </c>
      <c r="P11" s="69">
        <v>3</v>
      </c>
      <c r="Q11" s="70">
        <v>27</v>
      </c>
      <c r="R11" s="71">
        <v>4.5</v>
      </c>
    </row>
    <row r="12" spans="1:20" ht="210" customHeight="1" x14ac:dyDescent="0.25">
      <c r="A12" s="64">
        <v>27</v>
      </c>
      <c r="B12" s="65" t="s">
        <v>1948</v>
      </c>
      <c r="C12" s="66" t="s">
        <v>1949</v>
      </c>
      <c r="D12"/>
      <c r="E12" s="67" t="s">
        <v>1332</v>
      </c>
      <c r="F12" s="67" t="s">
        <v>178</v>
      </c>
      <c r="G12" s="67" t="s">
        <v>656</v>
      </c>
      <c r="H12" s="67" t="s">
        <v>179</v>
      </c>
      <c r="I12" s="67" t="s">
        <v>599</v>
      </c>
      <c r="J12" s="67" t="s">
        <v>1950</v>
      </c>
      <c r="K12" s="68">
        <v>3</v>
      </c>
      <c r="L12" s="69">
        <v>1</v>
      </c>
      <c r="M12" s="68">
        <v>3</v>
      </c>
      <c r="N12" s="69">
        <v>3</v>
      </c>
      <c r="O12" s="68">
        <v>3</v>
      </c>
      <c r="P12" s="69">
        <v>3</v>
      </c>
      <c r="Q12" s="70">
        <v>27</v>
      </c>
      <c r="R12" s="71">
        <v>9</v>
      </c>
    </row>
    <row r="13" spans="1:20" ht="210" customHeight="1" x14ac:dyDescent="0.25">
      <c r="A13" s="64">
        <v>28</v>
      </c>
      <c r="B13" s="65" t="s">
        <v>1948</v>
      </c>
      <c r="C13" s="66" t="s">
        <v>1949</v>
      </c>
      <c r="D13"/>
      <c r="E13" s="67" t="s">
        <v>240</v>
      </c>
      <c r="F13" s="67" t="s">
        <v>241</v>
      </c>
      <c r="G13" s="67" t="s">
        <v>990</v>
      </c>
      <c r="H13" s="67" t="s">
        <v>242</v>
      </c>
      <c r="I13" s="67" t="s">
        <v>595</v>
      </c>
      <c r="J13" s="67" t="s">
        <v>243</v>
      </c>
      <c r="K13" s="68">
        <v>0.5</v>
      </c>
      <c r="L13" s="69">
        <v>0.5</v>
      </c>
      <c r="M13" s="68">
        <v>6</v>
      </c>
      <c r="N13" s="69">
        <v>6</v>
      </c>
      <c r="O13" s="68">
        <v>3</v>
      </c>
      <c r="P13" s="69">
        <v>3</v>
      </c>
      <c r="Q13" s="70">
        <v>9</v>
      </c>
      <c r="R13" s="71">
        <v>9</v>
      </c>
    </row>
    <row r="14" spans="1:20" ht="210" customHeight="1" x14ac:dyDescent="0.25">
      <c r="A14" s="64">
        <v>29</v>
      </c>
      <c r="B14" s="65" t="s">
        <v>1948</v>
      </c>
      <c r="C14" s="66" t="s">
        <v>1949</v>
      </c>
      <c r="D14"/>
      <c r="E14" s="67" t="s">
        <v>532</v>
      </c>
      <c r="F14" s="67" t="s">
        <v>533</v>
      </c>
      <c r="G14" s="67" t="s">
        <v>657</v>
      </c>
      <c r="H14" s="67" t="s">
        <v>534</v>
      </c>
      <c r="I14" s="67" t="s">
        <v>658</v>
      </c>
      <c r="J14" s="67" t="s">
        <v>535</v>
      </c>
      <c r="K14" s="68">
        <v>3</v>
      </c>
      <c r="L14" s="69">
        <v>0.5</v>
      </c>
      <c r="M14" s="68">
        <v>6</v>
      </c>
      <c r="N14" s="69">
        <v>6</v>
      </c>
      <c r="O14" s="68">
        <v>7</v>
      </c>
      <c r="P14" s="69">
        <v>7</v>
      </c>
      <c r="Q14" s="70">
        <v>126</v>
      </c>
      <c r="R14" s="71">
        <v>21</v>
      </c>
    </row>
    <row r="15" spans="1:20" ht="210" customHeight="1" x14ac:dyDescent="0.25">
      <c r="A15" s="64">
        <v>30</v>
      </c>
      <c r="B15" s="65" t="s">
        <v>1948</v>
      </c>
      <c r="C15" s="66" t="s">
        <v>1949</v>
      </c>
      <c r="D15"/>
      <c r="E15" s="67" t="s">
        <v>309</v>
      </c>
      <c r="F15" s="67" t="s">
        <v>310</v>
      </c>
      <c r="G15" s="67" t="s">
        <v>659</v>
      </c>
      <c r="H15" s="67" t="s">
        <v>311</v>
      </c>
      <c r="I15" s="67" t="s">
        <v>599</v>
      </c>
      <c r="J15" s="67" t="s">
        <v>312</v>
      </c>
      <c r="K15" s="68">
        <v>1</v>
      </c>
      <c r="L15" s="69">
        <v>0.5</v>
      </c>
      <c r="M15" s="68">
        <v>6</v>
      </c>
      <c r="N15" s="69">
        <v>6</v>
      </c>
      <c r="O15" s="68">
        <v>7</v>
      </c>
      <c r="P15" s="69">
        <v>7</v>
      </c>
      <c r="Q15" s="70">
        <v>42</v>
      </c>
      <c r="R15" s="71">
        <v>21</v>
      </c>
    </row>
    <row r="16" spans="1:20" ht="210" customHeight="1" x14ac:dyDescent="0.25">
      <c r="A16" s="64">
        <v>31</v>
      </c>
      <c r="B16" s="65" t="s">
        <v>1948</v>
      </c>
      <c r="C16" s="66" t="s">
        <v>1949</v>
      </c>
      <c r="D16"/>
      <c r="E16" s="67" t="s">
        <v>1836</v>
      </c>
      <c r="F16" s="67" t="s">
        <v>334</v>
      </c>
      <c r="G16" s="67" t="s">
        <v>660</v>
      </c>
      <c r="H16" s="67" t="s">
        <v>335</v>
      </c>
      <c r="I16" s="67" t="s">
        <v>661</v>
      </c>
      <c r="J16" s="67" t="s">
        <v>1951</v>
      </c>
      <c r="K16" s="68">
        <v>3</v>
      </c>
      <c r="L16" s="69">
        <v>0.5</v>
      </c>
      <c r="M16" s="68">
        <v>6</v>
      </c>
      <c r="N16" s="69">
        <v>6</v>
      </c>
      <c r="O16" s="68">
        <v>15</v>
      </c>
      <c r="P16" s="69">
        <v>15</v>
      </c>
      <c r="Q16" s="70">
        <v>270</v>
      </c>
      <c r="R16" s="71">
        <v>45</v>
      </c>
    </row>
    <row r="17" spans="1:18" ht="210" customHeight="1" x14ac:dyDescent="0.25">
      <c r="A17" s="64">
        <v>32</v>
      </c>
      <c r="B17" s="65" t="s">
        <v>1948</v>
      </c>
      <c r="C17" s="66" t="s">
        <v>1949</v>
      </c>
      <c r="D17"/>
      <c r="E17" s="67" t="s">
        <v>662</v>
      </c>
      <c r="F17" s="67" t="s">
        <v>663</v>
      </c>
      <c r="G17" s="67" t="s">
        <v>664</v>
      </c>
      <c r="H17" s="67" t="s">
        <v>665</v>
      </c>
      <c r="I17" s="67" t="s">
        <v>599</v>
      </c>
      <c r="J17" s="67" t="s">
        <v>666</v>
      </c>
      <c r="K17" s="68">
        <v>0.5</v>
      </c>
      <c r="L17" s="69">
        <v>0.2</v>
      </c>
      <c r="M17" s="68">
        <v>6</v>
      </c>
      <c r="N17" s="69">
        <v>6</v>
      </c>
      <c r="O17" s="68">
        <v>7</v>
      </c>
      <c r="P17" s="69">
        <v>7</v>
      </c>
      <c r="Q17" s="70">
        <v>21</v>
      </c>
      <c r="R17" s="71">
        <v>8.4000000000000021</v>
      </c>
    </row>
    <row r="18" spans="1:18" ht="210" customHeight="1" x14ac:dyDescent="0.25">
      <c r="A18" s="64">
        <v>33</v>
      </c>
      <c r="B18" s="65" t="s">
        <v>1948</v>
      </c>
      <c r="C18" s="66" t="s">
        <v>1949</v>
      </c>
      <c r="D18"/>
      <c r="E18" s="67" t="s">
        <v>346</v>
      </c>
      <c r="F18" s="67" t="s">
        <v>347</v>
      </c>
      <c r="G18" s="67" t="s">
        <v>667</v>
      </c>
      <c r="H18" s="67" t="s">
        <v>348</v>
      </c>
      <c r="I18" s="67" t="s">
        <v>658</v>
      </c>
      <c r="J18" s="67" t="s">
        <v>349</v>
      </c>
      <c r="K18" s="68">
        <v>0.5</v>
      </c>
      <c r="L18" s="69">
        <v>0.1</v>
      </c>
      <c r="M18" s="68">
        <v>6</v>
      </c>
      <c r="N18" s="69">
        <v>6</v>
      </c>
      <c r="O18" s="68">
        <v>40</v>
      </c>
      <c r="P18" s="69">
        <v>40</v>
      </c>
      <c r="Q18" s="70">
        <v>120</v>
      </c>
      <c r="R18" s="71">
        <v>24.000000000000004</v>
      </c>
    </row>
    <row r="19" spans="1:18" ht="210" customHeight="1" x14ac:dyDescent="0.25">
      <c r="A19" s="64">
        <v>34</v>
      </c>
      <c r="B19" s="65" t="s">
        <v>1948</v>
      </c>
      <c r="C19" s="66" t="s">
        <v>1949</v>
      </c>
      <c r="D19"/>
      <c r="E19" s="67" t="s">
        <v>352</v>
      </c>
      <c r="F19" s="67" t="s">
        <v>353</v>
      </c>
      <c r="G19" s="67" t="s">
        <v>668</v>
      </c>
      <c r="H19" s="67" t="s">
        <v>354</v>
      </c>
      <c r="I19" s="67" t="s">
        <v>658</v>
      </c>
      <c r="J19" s="67" t="s">
        <v>355</v>
      </c>
      <c r="K19" s="68">
        <v>1</v>
      </c>
      <c r="L19" s="69">
        <v>0.2</v>
      </c>
      <c r="M19" s="68">
        <v>6</v>
      </c>
      <c r="N19" s="69">
        <v>6</v>
      </c>
      <c r="O19" s="68">
        <v>15</v>
      </c>
      <c r="P19" s="69">
        <v>15</v>
      </c>
      <c r="Q19" s="70">
        <v>90</v>
      </c>
      <c r="R19" s="71">
        <v>18.000000000000004</v>
      </c>
    </row>
    <row r="20" spans="1:18" ht="210" customHeight="1" x14ac:dyDescent="0.25">
      <c r="A20" s="64">
        <v>35</v>
      </c>
      <c r="B20" s="65" t="s">
        <v>1948</v>
      </c>
      <c r="C20" s="66" t="s">
        <v>1949</v>
      </c>
      <c r="D20"/>
      <c r="E20" s="67" t="s">
        <v>352</v>
      </c>
      <c r="F20" s="67" t="s">
        <v>358</v>
      </c>
      <c r="G20" s="67" t="s">
        <v>669</v>
      </c>
      <c r="H20" s="67" t="s">
        <v>359</v>
      </c>
      <c r="I20" s="67" t="s">
        <v>599</v>
      </c>
      <c r="J20" s="67" t="s">
        <v>360</v>
      </c>
      <c r="K20" s="68">
        <v>0.5</v>
      </c>
      <c r="L20" s="69">
        <v>0.2</v>
      </c>
      <c r="M20" s="68">
        <v>6</v>
      </c>
      <c r="N20" s="69">
        <v>6</v>
      </c>
      <c r="O20" s="68">
        <v>15</v>
      </c>
      <c r="P20" s="69">
        <v>15</v>
      </c>
      <c r="Q20" s="70">
        <v>45</v>
      </c>
      <c r="R20" s="71">
        <v>18.000000000000004</v>
      </c>
    </row>
    <row r="21" spans="1:18" ht="210" customHeight="1" x14ac:dyDescent="0.25">
      <c r="A21" s="64">
        <v>36</v>
      </c>
      <c r="B21" s="65" t="s">
        <v>1948</v>
      </c>
      <c r="C21" s="66" t="s">
        <v>1949</v>
      </c>
      <c r="D21"/>
      <c r="E21" s="67" t="s">
        <v>352</v>
      </c>
      <c r="F21" s="67" t="s">
        <v>569</v>
      </c>
      <c r="G21" s="67" t="s">
        <v>670</v>
      </c>
      <c r="H21" s="67" t="s">
        <v>570</v>
      </c>
      <c r="I21" s="67" t="s">
        <v>658</v>
      </c>
      <c r="J21" s="67" t="s">
        <v>355</v>
      </c>
      <c r="K21" s="68">
        <v>1</v>
      </c>
      <c r="L21" s="69">
        <v>0.2</v>
      </c>
      <c r="M21" s="68">
        <v>6</v>
      </c>
      <c r="N21" s="69">
        <v>6</v>
      </c>
      <c r="O21" s="68">
        <v>15</v>
      </c>
      <c r="P21" s="69">
        <v>15</v>
      </c>
      <c r="Q21" s="70">
        <v>90</v>
      </c>
      <c r="R21" s="71">
        <v>18.000000000000004</v>
      </c>
    </row>
    <row r="22" spans="1:18" ht="210" customHeight="1" x14ac:dyDescent="0.25">
      <c r="A22" s="64">
        <v>37</v>
      </c>
      <c r="B22" s="65" t="s">
        <v>1948</v>
      </c>
      <c r="C22" s="66" t="s">
        <v>1949</v>
      </c>
      <c r="D22"/>
      <c r="E22" s="67" t="s">
        <v>363</v>
      </c>
      <c r="F22" s="67" t="s">
        <v>364</v>
      </c>
      <c r="G22" s="67" t="s">
        <v>671</v>
      </c>
      <c r="H22" s="67" t="s">
        <v>365</v>
      </c>
      <c r="I22" s="67" t="s">
        <v>599</v>
      </c>
      <c r="J22" s="67" t="s">
        <v>366</v>
      </c>
      <c r="K22" s="68">
        <v>0.5</v>
      </c>
      <c r="L22" s="69">
        <v>0.2</v>
      </c>
      <c r="M22" s="68">
        <v>6</v>
      </c>
      <c r="N22" s="69">
        <v>6</v>
      </c>
      <c r="O22" s="68">
        <v>15</v>
      </c>
      <c r="P22" s="69">
        <v>15</v>
      </c>
      <c r="Q22" s="70">
        <v>45</v>
      </c>
      <c r="R22" s="71">
        <v>18.000000000000004</v>
      </c>
    </row>
    <row r="23" spans="1:18" ht="189" x14ac:dyDescent="0.25">
      <c r="A23" s="64">
        <v>38</v>
      </c>
      <c r="B23" s="65" t="s">
        <v>1948</v>
      </c>
      <c r="C23" s="66" t="s">
        <v>1949</v>
      </c>
      <c r="D23"/>
      <c r="E23" s="67" t="s">
        <v>367</v>
      </c>
      <c r="F23" s="67" t="s">
        <v>368</v>
      </c>
      <c r="G23" s="67" t="s">
        <v>672</v>
      </c>
      <c r="H23" s="67" t="s">
        <v>369</v>
      </c>
      <c r="I23" s="67" t="s">
        <v>658</v>
      </c>
      <c r="J23" s="67" t="s">
        <v>370</v>
      </c>
      <c r="K23" s="68">
        <v>1</v>
      </c>
      <c r="L23" s="69">
        <v>0.2</v>
      </c>
      <c r="M23" s="68">
        <v>6</v>
      </c>
      <c r="N23" s="69">
        <v>6</v>
      </c>
      <c r="O23" s="68">
        <v>15</v>
      </c>
      <c r="P23" s="69">
        <v>15</v>
      </c>
      <c r="Q23" s="70">
        <v>90</v>
      </c>
      <c r="R23" s="71">
        <v>18.000000000000004</v>
      </c>
    </row>
    <row r="24" spans="1:18" ht="126" x14ac:dyDescent="0.25">
      <c r="A24" s="64">
        <v>39</v>
      </c>
      <c r="B24" s="65" t="s">
        <v>1948</v>
      </c>
      <c r="C24" s="66" t="s">
        <v>1949</v>
      </c>
      <c r="D24"/>
      <c r="E24" s="67" t="s">
        <v>352</v>
      </c>
      <c r="F24" s="67" t="s">
        <v>575</v>
      </c>
      <c r="G24" s="67" t="s">
        <v>673</v>
      </c>
      <c r="H24" s="67" t="s">
        <v>576</v>
      </c>
      <c r="I24" s="67" t="s">
        <v>658</v>
      </c>
      <c r="J24" s="67" t="s">
        <v>355</v>
      </c>
      <c r="K24" s="68">
        <v>1</v>
      </c>
      <c r="L24" s="69">
        <v>0.2</v>
      </c>
      <c r="M24" s="68">
        <v>6</v>
      </c>
      <c r="N24" s="69">
        <v>6</v>
      </c>
      <c r="O24" s="68">
        <v>15</v>
      </c>
      <c r="P24" s="69">
        <v>15</v>
      </c>
      <c r="Q24" s="70">
        <v>90</v>
      </c>
      <c r="R24" s="71">
        <v>18.000000000000004</v>
      </c>
    </row>
    <row r="25" spans="1:18" ht="105" x14ac:dyDescent="0.25">
      <c r="A25" s="64">
        <v>40</v>
      </c>
      <c r="B25" s="65" t="s">
        <v>1948</v>
      </c>
      <c r="C25" s="66" t="s">
        <v>1949</v>
      </c>
      <c r="D25"/>
      <c r="E25" s="67" t="s">
        <v>352</v>
      </c>
      <c r="F25" s="67" t="s">
        <v>371</v>
      </c>
      <c r="G25" s="67" t="s">
        <v>674</v>
      </c>
      <c r="H25" s="67" t="s">
        <v>372</v>
      </c>
      <c r="I25" s="67" t="s">
        <v>599</v>
      </c>
      <c r="J25" s="67" t="s">
        <v>366</v>
      </c>
      <c r="K25" s="68">
        <v>0.5</v>
      </c>
      <c r="L25" s="69">
        <v>0.2</v>
      </c>
      <c r="M25" s="68">
        <v>6</v>
      </c>
      <c r="N25" s="69">
        <v>6</v>
      </c>
      <c r="O25" s="68">
        <v>15</v>
      </c>
      <c r="P25" s="69">
        <v>15</v>
      </c>
      <c r="Q25" s="70">
        <v>45</v>
      </c>
      <c r="R25" s="71">
        <v>18.000000000000004</v>
      </c>
    </row>
    <row r="26" spans="1:18" ht="105" x14ac:dyDescent="0.25">
      <c r="A26" s="64">
        <v>41</v>
      </c>
      <c r="B26" s="65" t="s">
        <v>1948</v>
      </c>
      <c r="C26" s="66" t="s">
        <v>1949</v>
      </c>
      <c r="D26"/>
      <c r="E26" s="67" t="s">
        <v>582</v>
      </c>
      <c r="F26" s="67" t="s">
        <v>583</v>
      </c>
      <c r="G26" s="67" t="s">
        <v>675</v>
      </c>
      <c r="H26" s="67" t="s">
        <v>584</v>
      </c>
      <c r="I26" s="67" t="s">
        <v>595</v>
      </c>
      <c r="J26" s="67" t="s">
        <v>184</v>
      </c>
      <c r="K26" s="68">
        <v>0.2</v>
      </c>
      <c r="L26" s="69">
        <v>0.2</v>
      </c>
      <c r="M26" s="68">
        <v>6</v>
      </c>
      <c r="N26" s="69">
        <v>6</v>
      </c>
      <c r="O26" s="68">
        <v>7</v>
      </c>
      <c r="P26" s="69">
        <v>7</v>
      </c>
      <c r="Q26" s="70">
        <v>8.4000000000000021</v>
      </c>
      <c r="R26" s="71">
        <v>8.4000000000000021</v>
      </c>
    </row>
    <row r="27" spans="1:18" ht="105" x14ac:dyDescent="0.25">
      <c r="A27" s="64">
        <v>42</v>
      </c>
      <c r="B27" s="65" t="s">
        <v>1948</v>
      </c>
      <c r="C27" s="66" t="s">
        <v>1949</v>
      </c>
      <c r="D27"/>
      <c r="E27" s="67" t="s">
        <v>585</v>
      </c>
      <c r="F27" s="67" t="s">
        <v>586</v>
      </c>
      <c r="G27" s="67" t="s">
        <v>676</v>
      </c>
      <c r="H27" s="67" t="s">
        <v>587</v>
      </c>
      <c r="I27" s="67" t="s">
        <v>595</v>
      </c>
      <c r="J27" s="67" t="s">
        <v>184</v>
      </c>
      <c r="K27" s="68">
        <v>0.1</v>
      </c>
      <c r="L27" s="69">
        <v>0.1</v>
      </c>
      <c r="M27" s="68">
        <v>6</v>
      </c>
      <c r="N27" s="69">
        <v>6</v>
      </c>
      <c r="O27" s="68">
        <v>15</v>
      </c>
      <c r="P27" s="69">
        <v>15</v>
      </c>
      <c r="Q27" s="70">
        <v>9.0000000000000018</v>
      </c>
      <c r="R27" s="71">
        <v>9.0000000000000018</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8:R1048576">
    <cfRule type="expression" dxfId="339" priority="29">
      <formula>IF(ROW(Q1)&gt;6,Q1&gt;400)</formula>
    </cfRule>
    <cfRule type="expression" dxfId="338" priority="30">
      <formula>IF(ROW(Q1)&gt;6,Q1&gt;200)</formula>
    </cfRule>
    <cfRule type="expression" dxfId="337" priority="31">
      <formula>IF(ROW(Q1)&gt;6,Q1&gt;70)</formula>
    </cfRule>
    <cfRule type="expression" dxfId="336" priority="32">
      <formula>IF(ROW(Q1)&gt;6,Q1&gt;20)</formula>
    </cfRule>
  </conditionalFormatting>
  <conditionalFormatting sqref="Q7:R27">
    <cfRule type="expression" dxfId="335" priority="1">
      <formula>IF(ROW(Q7)&gt;6,Q7&gt;400)</formula>
    </cfRule>
    <cfRule type="expression" dxfId="334" priority="2">
      <formula>IF(ROW(Q7)&gt;6,Q7&gt;200)</formula>
    </cfRule>
    <cfRule type="expression" dxfId="333" priority="3">
      <formula>IF(ROW(Q7)&gt;6,Q7&gt;70)</formula>
    </cfRule>
    <cfRule type="expression" dxfId="332" priority="4">
      <formula>IF(ROW(Q7)&gt;6,Q7&gt;20)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3"/>
  <sheetViews>
    <sheetView view="pageBreakPreview" zoomScale="60" zoomScaleNormal="80" workbookViewId="0">
      <selection activeCell="B8" sqref="B8"/>
    </sheetView>
  </sheetViews>
  <sheetFormatPr defaultColWidth="9.140625" defaultRowHeight="21" x14ac:dyDescent="0.25"/>
  <cols>
    <col min="1" max="1" width="7.42578125" style="16" customWidth="1"/>
    <col min="2" max="2" width="118.85546875" style="18" customWidth="1"/>
    <col min="3" max="3" width="77.5703125" style="18" hidden="1" customWidth="1"/>
    <col min="4" max="4" width="12.7109375" style="18" hidden="1" customWidth="1"/>
    <col min="5" max="5" width="27.28515625" style="19" customWidth="1"/>
    <col min="6" max="6" width="11.5703125" style="19" customWidth="1"/>
    <col min="7" max="7" width="39.85546875" style="19" customWidth="1"/>
    <col min="8" max="8" width="33.28515625" style="19" customWidth="1"/>
    <col min="9" max="9" width="32.140625" style="19" customWidth="1"/>
    <col min="10" max="10" width="54.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43</v>
      </c>
      <c r="B7" s="65" t="s">
        <v>1952</v>
      </c>
      <c r="C7" s="66" t="s">
        <v>1953</v>
      </c>
      <c r="D7"/>
      <c r="E7" s="67" t="s">
        <v>273</v>
      </c>
      <c r="F7" s="67" t="s">
        <v>274</v>
      </c>
      <c r="G7" s="67" t="s">
        <v>793</v>
      </c>
      <c r="H7" s="67" t="s">
        <v>275</v>
      </c>
      <c r="I7" s="67" t="s">
        <v>595</v>
      </c>
      <c r="J7" s="67" t="s">
        <v>243</v>
      </c>
      <c r="K7" s="68">
        <v>0.5</v>
      </c>
      <c r="L7" s="69">
        <v>0.5</v>
      </c>
      <c r="M7" s="68">
        <v>6</v>
      </c>
      <c r="N7" s="69">
        <v>6</v>
      </c>
      <c r="O7" s="68">
        <v>3</v>
      </c>
      <c r="P7" s="69">
        <v>3</v>
      </c>
      <c r="Q7" s="70">
        <v>9</v>
      </c>
      <c r="R7" s="71">
        <v>9</v>
      </c>
    </row>
    <row r="8" spans="1:20" ht="210" customHeight="1" x14ac:dyDescent="0.25">
      <c r="A8" s="64">
        <v>44</v>
      </c>
      <c r="B8" s="65" t="s">
        <v>1952</v>
      </c>
      <c r="C8" s="66" t="s">
        <v>1953</v>
      </c>
      <c r="D8"/>
      <c r="E8" s="67" t="s">
        <v>1874</v>
      </c>
      <c r="F8" s="67" t="s">
        <v>20</v>
      </c>
      <c r="G8" s="67" t="s">
        <v>594</v>
      </c>
      <c r="H8" s="67" t="s">
        <v>21</v>
      </c>
      <c r="I8" s="67" t="s">
        <v>595</v>
      </c>
      <c r="J8" s="67" t="s">
        <v>397</v>
      </c>
      <c r="K8" s="68">
        <v>1</v>
      </c>
      <c r="L8" s="69">
        <v>1</v>
      </c>
      <c r="M8" s="68">
        <v>6</v>
      </c>
      <c r="N8" s="69">
        <v>6</v>
      </c>
      <c r="O8" s="68">
        <v>3</v>
      </c>
      <c r="P8" s="69">
        <v>3</v>
      </c>
      <c r="Q8" s="70">
        <v>18</v>
      </c>
      <c r="R8" s="71">
        <v>18</v>
      </c>
    </row>
    <row r="9" spans="1:20" ht="210" customHeight="1" x14ac:dyDescent="0.25">
      <c r="A9" s="64">
        <v>45</v>
      </c>
      <c r="B9" s="65" t="s">
        <v>1952</v>
      </c>
      <c r="C9" s="66" t="s">
        <v>1953</v>
      </c>
      <c r="D9"/>
      <c r="E9" s="67" t="s">
        <v>1818</v>
      </c>
      <c r="F9" s="67" t="s">
        <v>32</v>
      </c>
      <c r="G9" s="67" t="s">
        <v>647</v>
      </c>
      <c r="H9" s="67" t="s">
        <v>33</v>
      </c>
      <c r="I9" s="67" t="s">
        <v>599</v>
      </c>
      <c r="J9" s="67" t="s">
        <v>1819</v>
      </c>
      <c r="K9" s="68">
        <v>3</v>
      </c>
      <c r="L9" s="69">
        <v>1</v>
      </c>
      <c r="M9" s="68">
        <v>6</v>
      </c>
      <c r="N9" s="69">
        <v>6</v>
      </c>
      <c r="O9" s="68">
        <v>3</v>
      </c>
      <c r="P9" s="69">
        <v>3</v>
      </c>
      <c r="Q9" s="70">
        <v>54</v>
      </c>
      <c r="R9" s="71">
        <v>18</v>
      </c>
    </row>
    <row r="10" spans="1:20" ht="210" customHeight="1" x14ac:dyDescent="0.25">
      <c r="A10" s="64">
        <v>46</v>
      </c>
      <c r="B10" s="65" t="s">
        <v>1952</v>
      </c>
      <c r="C10" s="66" t="s">
        <v>1953</v>
      </c>
      <c r="D10"/>
      <c r="E10" s="67" t="s">
        <v>1945</v>
      </c>
      <c r="F10" s="67" t="s">
        <v>134</v>
      </c>
      <c r="G10" s="67" t="s">
        <v>652</v>
      </c>
      <c r="H10" s="67" t="s">
        <v>135</v>
      </c>
      <c r="I10" s="67" t="s">
        <v>599</v>
      </c>
      <c r="J10" s="67" t="s">
        <v>1954</v>
      </c>
      <c r="K10" s="68">
        <v>0.5</v>
      </c>
      <c r="L10" s="69">
        <v>0.2</v>
      </c>
      <c r="M10" s="68">
        <v>3</v>
      </c>
      <c r="N10" s="69">
        <v>3</v>
      </c>
      <c r="O10" s="68">
        <v>15</v>
      </c>
      <c r="P10" s="69">
        <v>15</v>
      </c>
      <c r="Q10" s="70">
        <v>22.5</v>
      </c>
      <c r="R10" s="71">
        <v>9.0000000000000018</v>
      </c>
    </row>
    <row r="11" spans="1:20" ht="210" customHeight="1" x14ac:dyDescent="0.25">
      <c r="A11" s="64">
        <v>47</v>
      </c>
      <c r="B11" s="65" t="s">
        <v>1952</v>
      </c>
      <c r="C11" s="66" t="s">
        <v>1953</v>
      </c>
      <c r="D11"/>
      <c r="E11" s="67" t="s">
        <v>171</v>
      </c>
      <c r="F11" s="67" t="s">
        <v>172</v>
      </c>
      <c r="G11" s="67" t="s">
        <v>653</v>
      </c>
      <c r="H11" s="67" t="s">
        <v>173</v>
      </c>
      <c r="I11" s="67" t="s">
        <v>599</v>
      </c>
      <c r="J11" s="67" t="s">
        <v>654</v>
      </c>
      <c r="K11" s="68">
        <v>3</v>
      </c>
      <c r="L11" s="69">
        <v>0.5</v>
      </c>
      <c r="M11" s="68">
        <v>3</v>
      </c>
      <c r="N11" s="69">
        <v>3</v>
      </c>
      <c r="O11" s="68">
        <v>3</v>
      </c>
      <c r="P11" s="69">
        <v>3</v>
      </c>
      <c r="Q11" s="70">
        <v>27</v>
      </c>
      <c r="R11" s="71">
        <v>4.5</v>
      </c>
    </row>
    <row r="12" spans="1:20" ht="210" customHeight="1" x14ac:dyDescent="0.25">
      <c r="A12" s="64">
        <v>48</v>
      </c>
      <c r="B12" s="65" t="s">
        <v>1952</v>
      </c>
      <c r="C12" s="66" t="s">
        <v>1953</v>
      </c>
      <c r="D12"/>
      <c r="E12" s="67" t="s">
        <v>1332</v>
      </c>
      <c r="F12" s="67" t="s">
        <v>178</v>
      </c>
      <c r="G12" s="67" t="s">
        <v>656</v>
      </c>
      <c r="H12" s="67" t="s">
        <v>179</v>
      </c>
      <c r="I12" s="67" t="s">
        <v>599</v>
      </c>
      <c r="J12" s="67" t="s">
        <v>1950</v>
      </c>
      <c r="K12" s="68">
        <v>3</v>
      </c>
      <c r="L12" s="69">
        <v>1</v>
      </c>
      <c r="M12" s="68">
        <v>3</v>
      </c>
      <c r="N12" s="69">
        <v>3</v>
      </c>
      <c r="O12" s="68">
        <v>3</v>
      </c>
      <c r="P12" s="69">
        <v>3</v>
      </c>
      <c r="Q12" s="70">
        <v>27</v>
      </c>
      <c r="R12" s="71">
        <v>9</v>
      </c>
    </row>
    <row r="13" spans="1:20" ht="210" customHeight="1" x14ac:dyDescent="0.25">
      <c r="A13" s="64">
        <v>49</v>
      </c>
      <c r="B13" s="65" t="s">
        <v>1952</v>
      </c>
      <c r="C13" s="66" t="s">
        <v>1953</v>
      </c>
      <c r="D13"/>
      <c r="E13" s="67" t="s">
        <v>240</v>
      </c>
      <c r="F13" s="67" t="s">
        <v>241</v>
      </c>
      <c r="G13" s="67" t="s">
        <v>990</v>
      </c>
      <c r="H13" s="67" t="s">
        <v>242</v>
      </c>
      <c r="I13" s="67" t="s">
        <v>595</v>
      </c>
      <c r="J13" s="67" t="s">
        <v>243</v>
      </c>
      <c r="K13" s="68">
        <v>0.5</v>
      </c>
      <c r="L13" s="69">
        <v>0.5</v>
      </c>
      <c r="M13" s="68">
        <v>6</v>
      </c>
      <c r="N13" s="69">
        <v>6</v>
      </c>
      <c r="O13" s="68">
        <v>3</v>
      </c>
      <c r="P13" s="69">
        <v>3</v>
      </c>
      <c r="Q13" s="70">
        <v>9</v>
      </c>
      <c r="R13" s="71">
        <v>9</v>
      </c>
    </row>
    <row r="14" spans="1:20" ht="210" customHeight="1" x14ac:dyDescent="0.25">
      <c r="A14" s="64">
        <v>50</v>
      </c>
      <c r="B14" s="65" t="s">
        <v>1952</v>
      </c>
      <c r="C14" s="66" t="s">
        <v>1953</v>
      </c>
      <c r="D14"/>
      <c r="E14" s="67" t="s">
        <v>532</v>
      </c>
      <c r="F14" s="67" t="s">
        <v>533</v>
      </c>
      <c r="G14" s="67" t="s">
        <v>657</v>
      </c>
      <c r="H14" s="67" t="s">
        <v>534</v>
      </c>
      <c r="I14" s="67" t="s">
        <v>658</v>
      </c>
      <c r="J14" s="67" t="s">
        <v>535</v>
      </c>
      <c r="K14" s="68">
        <v>3</v>
      </c>
      <c r="L14" s="69">
        <v>0.5</v>
      </c>
      <c r="M14" s="68">
        <v>6</v>
      </c>
      <c r="N14" s="69">
        <v>6</v>
      </c>
      <c r="O14" s="68">
        <v>7</v>
      </c>
      <c r="P14" s="69">
        <v>7</v>
      </c>
      <c r="Q14" s="70">
        <v>126</v>
      </c>
      <c r="R14" s="71">
        <v>21</v>
      </c>
    </row>
    <row r="15" spans="1:20" ht="210" customHeight="1" x14ac:dyDescent="0.25">
      <c r="A15" s="64">
        <v>51</v>
      </c>
      <c r="B15" s="65" t="s">
        <v>1952</v>
      </c>
      <c r="C15" s="66" t="s">
        <v>1953</v>
      </c>
      <c r="D15"/>
      <c r="E15" s="67" t="s">
        <v>309</v>
      </c>
      <c r="F15" s="67" t="s">
        <v>310</v>
      </c>
      <c r="G15" s="67" t="s">
        <v>659</v>
      </c>
      <c r="H15" s="67" t="s">
        <v>311</v>
      </c>
      <c r="I15" s="67" t="s">
        <v>599</v>
      </c>
      <c r="J15" s="67" t="s">
        <v>312</v>
      </c>
      <c r="K15" s="68">
        <v>1</v>
      </c>
      <c r="L15" s="69">
        <v>0.5</v>
      </c>
      <c r="M15" s="68">
        <v>6</v>
      </c>
      <c r="N15" s="69">
        <v>6</v>
      </c>
      <c r="O15" s="68">
        <v>7</v>
      </c>
      <c r="P15" s="69">
        <v>7</v>
      </c>
      <c r="Q15" s="70">
        <v>42</v>
      </c>
      <c r="R15" s="71">
        <v>21</v>
      </c>
    </row>
    <row r="16" spans="1:20" ht="210" customHeight="1" x14ac:dyDescent="0.25">
      <c r="A16" s="64">
        <v>52</v>
      </c>
      <c r="B16" s="65" t="s">
        <v>1952</v>
      </c>
      <c r="C16" s="66" t="s">
        <v>1953</v>
      </c>
      <c r="D16"/>
      <c r="E16" s="67" t="s">
        <v>1481</v>
      </c>
      <c r="F16" s="67" t="s">
        <v>334</v>
      </c>
      <c r="G16" s="67" t="s">
        <v>660</v>
      </c>
      <c r="H16" s="67" t="s">
        <v>335</v>
      </c>
      <c r="I16" s="67" t="s">
        <v>661</v>
      </c>
      <c r="J16" s="67" t="s">
        <v>1941</v>
      </c>
      <c r="K16" s="68">
        <v>3</v>
      </c>
      <c r="L16" s="69">
        <v>0.5</v>
      </c>
      <c r="M16" s="68">
        <v>6</v>
      </c>
      <c r="N16" s="69">
        <v>6</v>
      </c>
      <c r="O16" s="68">
        <v>15</v>
      </c>
      <c r="P16" s="69">
        <v>15</v>
      </c>
      <c r="Q16" s="70">
        <v>270</v>
      </c>
      <c r="R16" s="71">
        <v>45</v>
      </c>
    </row>
    <row r="17" spans="1:18" ht="210" customHeight="1" x14ac:dyDescent="0.25">
      <c r="A17" s="64">
        <v>53</v>
      </c>
      <c r="B17" s="65" t="s">
        <v>1952</v>
      </c>
      <c r="C17" s="66" t="s">
        <v>1953</v>
      </c>
      <c r="D17"/>
      <c r="E17" s="67" t="s">
        <v>1482</v>
      </c>
      <c r="F17" s="67" t="s">
        <v>663</v>
      </c>
      <c r="G17" s="67" t="s">
        <v>664</v>
      </c>
      <c r="H17" s="67" t="s">
        <v>665</v>
      </c>
      <c r="I17" s="67" t="s">
        <v>599</v>
      </c>
      <c r="J17" s="67" t="s">
        <v>1955</v>
      </c>
      <c r="K17" s="68">
        <v>0.5</v>
      </c>
      <c r="L17" s="69">
        <v>0.2</v>
      </c>
      <c r="M17" s="68">
        <v>6</v>
      </c>
      <c r="N17" s="69">
        <v>6</v>
      </c>
      <c r="O17" s="68">
        <v>7</v>
      </c>
      <c r="P17" s="69">
        <v>7</v>
      </c>
      <c r="Q17" s="70">
        <v>21</v>
      </c>
      <c r="R17" s="71">
        <v>8.4000000000000021</v>
      </c>
    </row>
    <row r="18" spans="1:18" ht="210" customHeight="1" x14ac:dyDescent="0.25">
      <c r="A18" s="64">
        <v>54</v>
      </c>
      <c r="B18" s="65" t="s">
        <v>1952</v>
      </c>
      <c r="C18" s="66" t="s">
        <v>1953</v>
      </c>
      <c r="D18"/>
      <c r="E18" s="67" t="s">
        <v>1781</v>
      </c>
      <c r="F18" s="67" t="s">
        <v>347</v>
      </c>
      <c r="G18" s="67" t="s">
        <v>667</v>
      </c>
      <c r="H18" s="67" t="s">
        <v>348</v>
      </c>
      <c r="I18" s="67" t="s">
        <v>658</v>
      </c>
      <c r="J18" s="67" t="s">
        <v>349</v>
      </c>
      <c r="K18" s="68">
        <v>0.5</v>
      </c>
      <c r="L18" s="69">
        <v>0.1</v>
      </c>
      <c r="M18" s="68">
        <v>6</v>
      </c>
      <c r="N18" s="69">
        <v>6</v>
      </c>
      <c r="O18" s="68">
        <v>40</v>
      </c>
      <c r="P18" s="69">
        <v>40</v>
      </c>
      <c r="Q18" s="70">
        <v>120</v>
      </c>
      <c r="R18" s="71">
        <v>24.000000000000004</v>
      </c>
    </row>
    <row r="19" spans="1:18" ht="210" customHeight="1" x14ac:dyDescent="0.25">
      <c r="A19" s="64">
        <v>55</v>
      </c>
      <c r="B19" s="65" t="s">
        <v>1952</v>
      </c>
      <c r="C19" s="66" t="s">
        <v>1953</v>
      </c>
      <c r="D19"/>
      <c r="E19" s="67" t="s">
        <v>352</v>
      </c>
      <c r="F19" s="67" t="s">
        <v>353</v>
      </c>
      <c r="G19" s="67" t="s">
        <v>668</v>
      </c>
      <c r="H19" s="67" t="s">
        <v>354</v>
      </c>
      <c r="I19" s="67" t="s">
        <v>658</v>
      </c>
      <c r="J19" s="67" t="s">
        <v>355</v>
      </c>
      <c r="K19" s="68">
        <v>1</v>
      </c>
      <c r="L19" s="69">
        <v>0.2</v>
      </c>
      <c r="M19" s="68">
        <v>6</v>
      </c>
      <c r="N19" s="69">
        <v>6</v>
      </c>
      <c r="O19" s="68">
        <v>15</v>
      </c>
      <c r="P19" s="69">
        <v>15</v>
      </c>
      <c r="Q19" s="70">
        <v>90</v>
      </c>
      <c r="R19" s="71">
        <v>18.000000000000004</v>
      </c>
    </row>
    <row r="20" spans="1:18" ht="210" customHeight="1" x14ac:dyDescent="0.25">
      <c r="A20" s="64">
        <v>56</v>
      </c>
      <c r="B20" s="65" t="s">
        <v>1952</v>
      </c>
      <c r="C20" s="66" t="s">
        <v>1953</v>
      </c>
      <c r="D20"/>
      <c r="E20" s="67" t="s">
        <v>352</v>
      </c>
      <c r="F20" s="67" t="s">
        <v>569</v>
      </c>
      <c r="G20" s="67" t="s">
        <v>670</v>
      </c>
      <c r="H20" s="67" t="s">
        <v>570</v>
      </c>
      <c r="I20" s="67" t="s">
        <v>658</v>
      </c>
      <c r="J20" s="67" t="s">
        <v>355</v>
      </c>
      <c r="K20" s="68">
        <v>1</v>
      </c>
      <c r="L20" s="69">
        <v>0.2</v>
      </c>
      <c r="M20" s="68">
        <v>6</v>
      </c>
      <c r="N20" s="69">
        <v>6</v>
      </c>
      <c r="O20" s="68">
        <v>15</v>
      </c>
      <c r="P20" s="69">
        <v>15</v>
      </c>
      <c r="Q20" s="70">
        <v>90</v>
      </c>
      <c r="R20" s="71">
        <v>18.000000000000004</v>
      </c>
    </row>
    <row r="21" spans="1:18" ht="210" customHeight="1" x14ac:dyDescent="0.25">
      <c r="A21" s="64">
        <v>57</v>
      </c>
      <c r="B21" s="65" t="s">
        <v>1952</v>
      </c>
      <c r="C21" s="66" t="s">
        <v>1953</v>
      </c>
      <c r="D21"/>
      <c r="E21" s="67" t="s">
        <v>352</v>
      </c>
      <c r="F21" s="67" t="s">
        <v>575</v>
      </c>
      <c r="G21" s="67" t="s">
        <v>673</v>
      </c>
      <c r="H21" s="67" t="s">
        <v>576</v>
      </c>
      <c r="I21" s="67" t="s">
        <v>658</v>
      </c>
      <c r="J21" s="67" t="s">
        <v>355</v>
      </c>
      <c r="K21" s="68">
        <v>1</v>
      </c>
      <c r="L21" s="69">
        <v>0.2</v>
      </c>
      <c r="M21" s="68">
        <v>6</v>
      </c>
      <c r="N21" s="69">
        <v>6</v>
      </c>
      <c r="O21" s="68">
        <v>15</v>
      </c>
      <c r="P21" s="69">
        <v>15</v>
      </c>
      <c r="Q21" s="70">
        <v>90</v>
      </c>
      <c r="R21" s="71">
        <v>18.000000000000004</v>
      </c>
    </row>
    <row r="22" spans="1:18" ht="210" customHeight="1" x14ac:dyDescent="0.25">
      <c r="A22" s="64">
        <v>58</v>
      </c>
      <c r="B22" s="65" t="s">
        <v>1952</v>
      </c>
      <c r="C22" s="66" t="s">
        <v>1953</v>
      </c>
      <c r="D22"/>
      <c r="E22" s="67" t="s">
        <v>582</v>
      </c>
      <c r="F22" s="67" t="s">
        <v>583</v>
      </c>
      <c r="G22" s="67" t="s">
        <v>675</v>
      </c>
      <c r="H22" s="67" t="s">
        <v>584</v>
      </c>
      <c r="I22" s="67" t="s">
        <v>595</v>
      </c>
      <c r="J22" s="67" t="s">
        <v>184</v>
      </c>
      <c r="K22" s="68">
        <v>0.2</v>
      </c>
      <c r="L22" s="69">
        <v>0.2</v>
      </c>
      <c r="M22" s="68">
        <v>6</v>
      </c>
      <c r="N22" s="69">
        <v>6</v>
      </c>
      <c r="O22" s="68">
        <v>7</v>
      </c>
      <c r="P22" s="69">
        <v>7</v>
      </c>
      <c r="Q22" s="70">
        <v>8.4000000000000021</v>
      </c>
      <c r="R22" s="71">
        <v>8.4000000000000021</v>
      </c>
    </row>
    <row r="23" spans="1:18" ht="63" x14ac:dyDescent="0.25">
      <c r="A23" s="64">
        <v>59</v>
      </c>
      <c r="B23" s="65" t="s">
        <v>1952</v>
      </c>
      <c r="C23" s="66" t="s">
        <v>1953</v>
      </c>
      <c r="D23"/>
      <c r="E23" s="67" t="s">
        <v>585</v>
      </c>
      <c r="F23" s="67" t="s">
        <v>586</v>
      </c>
      <c r="G23" s="67" t="s">
        <v>676</v>
      </c>
      <c r="H23" s="67" t="s">
        <v>587</v>
      </c>
      <c r="I23" s="67" t="s">
        <v>595</v>
      </c>
      <c r="J23" s="67" t="s">
        <v>184</v>
      </c>
      <c r="K23" s="68">
        <v>0.1</v>
      </c>
      <c r="L23" s="69">
        <v>0.1</v>
      </c>
      <c r="M23" s="68">
        <v>6</v>
      </c>
      <c r="N23" s="69">
        <v>6</v>
      </c>
      <c r="O23" s="68">
        <v>15</v>
      </c>
      <c r="P23" s="69">
        <v>15</v>
      </c>
      <c r="Q23" s="70">
        <v>9.0000000000000018</v>
      </c>
      <c r="R23" s="71">
        <v>9.0000000000000018</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4:R1048576">
    <cfRule type="expression" dxfId="331" priority="9">
      <formula>IF(ROW(Q1)&gt;6,Q1&gt;400)</formula>
    </cfRule>
    <cfRule type="expression" dxfId="330" priority="10">
      <formula>IF(ROW(Q1)&gt;6,Q1&gt;200)</formula>
    </cfRule>
    <cfRule type="expression" dxfId="329" priority="11">
      <formula>IF(ROW(Q1)&gt;6,Q1&gt;70)</formula>
    </cfRule>
    <cfRule type="expression" dxfId="328" priority="12">
      <formula>IF(ROW(Q1)&gt;6,Q1&gt;20)</formula>
    </cfRule>
  </conditionalFormatting>
  <conditionalFormatting sqref="Q7:R23">
    <cfRule type="expression" dxfId="327" priority="1">
      <formula>IF(ROW(Q7)&gt;6,Q7&gt;400)</formula>
    </cfRule>
    <cfRule type="expression" dxfId="326" priority="2">
      <formula>IF(ROW(Q7)&gt;6,Q7&gt;200)</formula>
    </cfRule>
    <cfRule type="expression" dxfId="325" priority="3">
      <formula>IF(ROW(Q7)&gt;6,Q7&gt;70)</formula>
    </cfRule>
    <cfRule type="expression" dxfId="324" priority="4">
      <formula>IF(ROW(Q7)&gt;6,Q7&gt;20)</formula>
    </cfRule>
  </conditionalFormatting>
  <dataValidations count="4">
    <dataValidation type="list" allowBlank="1" showInputMessage="1" showErrorMessage="1" sqref="K7:L1048576">
      <formula1>Вр</formula1>
    </dataValidation>
    <dataValidation type="list" allowBlank="1" showInputMessage="1" showErrorMessage="1" sqref="M7:N1048576">
      <formula1>Пд</formula1>
    </dataValidation>
    <dataValidation type="list" allowBlank="1" showInputMessage="1" showErrorMessage="1" sqref="O7:P1048576">
      <formula1>Пс</formula1>
    </dataValidation>
    <dataValidation type="list" allowBlank="1" showInputMessage="1" showErrorMessage="1" sqref="F7:F1048576">
      <formula1>Код</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3"/>
  <sheetViews>
    <sheetView view="pageBreakPreview" zoomScale="60" zoomScaleNormal="80" workbookViewId="0">
      <selection activeCell="H9" sqref="H9"/>
    </sheetView>
  </sheetViews>
  <sheetFormatPr defaultColWidth="9.140625" defaultRowHeight="21" x14ac:dyDescent="0.25"/>
  <cols>
    <col min="1" max="1" width="7.42578125" style="16" customWidth="1"/>
    <col min="2" max="2" width="118.85546875" style="18" customWidth="1"/>
    <col min="3" max="3" width="77.5703125" style="18" hidden="1" customWidth="1"/>
    <col min="4" max="4" width="12.7109375" style="18" hidden="1" customWidth="1"/>
    <col min="5" max="5" width="27.28515625" style="19" customWidth="1"/>
    <col min="6" max="6" width="11.5703125" style="19" customWidth="1"/>
    <col min="7" max="7" width="39.85546875" style="19" customWidth="1"/>
    <col min="8" max="8" width="33.28515625" style="19" customWidth="1"/>
    <col min="9" max="9" width="32.140625" style="19" customWidth="1"/>
    <col min="10" max="10" width="54.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60</v>
      </c>
      <c r="B7" s="65" t="s">
        <v>1956</v>
      </c>
      <c r="C7" s="66" t="s">
        <v>1957</v>
      </c>
      <c r="D7"/>
      <c r="E7" s="67" t="s">
        <v>273</v>
      </c>
      <c r="F7" s="67" t="s">
        <v>274</v>
      </c>
      <c r="G7" s="67" t="s">
        <v>793</v>
      </c>
      <c r="H7" s="67" t="s">
        <v>275</v>
      </c>
      <c r="I7" s="67" t="s">
        <v>595</v>
      </c>
      <c r="J7" s="67" t="s">
        <v>243</v>
      </c>
      <c r="K7" s="68">
        <v>0.5</v>
      </c>
      <c r="L7" s="69">
        <v>0.5</v>
      </c>
      <c r="M7" s="68">
        <v>6</v>
      </c>
      <c r="N7" s="69">
        <v>6</v>
      </c>
      <c r="O7" s="68">
        <v>3</v>
      </c>
      <c r="P7" s="69">
        <v>3</v>
      </c>
      <c r="Q7" s="70">
        <v>9</v>
      </c>
      <c r="R7" s="71">
        <v>9</v>
      </c>
    </row>
    <row r="8" spans="1:20" ht="210" customHeight="1" x14ac:dyDescent="0.25">
      <c r="A8" s="64">
        <v>61</v>
      </c>
      <c r="B8" s="65" t="s">
        <v>1956</v>
      </c>
      <c r="C8" s="66" t="s">
        <v>1957</v>
      </c>
      <c r="D8"/>
      <c r="E8" s="67" t="s">
        <v>19</v>
      </c>
      <c r="F8" s="67" t="s">
        <v>20</v>
      </c>
      <c r="G8" s="67" t="s">
        <v>594</v>
      </c>
      <c r="H8" s="67" t="s">
        <v>21</v>
      </c>
      <c r="I8" s="67" t="s">
        <v>595</v>
      </c>
      <c r="J8" s="67" t="s">
        <v>397</v>
      </c>
      <c r="K8" s="68">
        <v>1</v>
      </c>
      <c r="L8" s="69">
        <v>1</v>
      </c>
      <c r="M8" s="68">
        <v>6</v>
      </c>
      <c r="N8" s="69">
        <v>6</v>
      </c>
      <c r="O8" s="68">
        <v>3</v>
      </c>
      <c r="P8" s="69">
        <v>3</v>
      </c>
      <c r="Q8" s="70">
        <v>18</v>
      </c>
      <c r="R8" s="71">
        <v>18</v>
      </c>
    </row>
    <row r="9" spans="1:20" ht="210" customHeight="1" x14ac:dyDescent="0.25">
      <c r="A9" s="64">
        <v>62</v>
      </c>
      <c r="B9" s="65" t="s">
        <v>1956</v>
      </c>
      <c r="C9" s="66" t="s">
        <v>1957</v>
      </c>
      <c r="D9"/>
      <c r="E9" s="67" t="s">
        <v>1818</v>
      </c>
      <c r="F9" s="67" t="s">
        <v>32</v>
      </c>
      <c r="G9" s="67" t="s">
        <v>1875</v>
      </c>
      <c r="H9" s="67" t="s">
        <v>1875</v>
      </c>
      <c r="I9" s="67" t="s">
        <v>599</v>
      </c>
      <c r="J9" s="67" t="s">
        <v>1958</v>
      </c>
      <c r="K9" s="68">
        <v>3</v>
      </c>
      <c r="L9" s="69">
        <v>1</v>
      </c>
      <c r="M9" s="68">
        <v>6</v>
      </c>
      <c r="N9" s="69">
        <v>6</v>
      </c>
      <c r="O9" s="68">
        <v>3</v>
      </c>
      <c r="P9" s="69">
        <v>3</v>
      </c>
      <c r="Q9" s="70">
        <v>54</v>
      </c>
      <c r="R9" s="71">
        <v>18</v>
      </c>
    </row>
    <row r="10" spans="1:20" ht="210" customHeight="1" x14ac:dyDescent="0.25">
      <c r="A10" s="64">
        <v>63</v>
      </c>
      <c r="B10" s="65" t="s">
        <v>1956</v>
      </c>
      <c r="C10" s="66" t="s">
        <v>1957</v>
      </c>
      <c r="D10"/>
      <c r="E10" s="67" t="s">
        <v>1945</v>
      </c>
      <c r="F10" s="67" t="s">
        <v>134</v>
      </c>
      <c r="G10" s="67" t="s">
        <v>652</v>
      </c>
      <c r="H10" s="67" t="s">
        <v>135</v>
      </c>
      <c r="I10" s="67" t="s">
        <v>599</v>
      </c>
      <c r="J10" s="67" t="s">
        <v>1896</v>
      </c>
      <c r="K10" s="68">
        <v>0.5</v>
      </c>
      <c r="L10" s="69">
        <v>0.2</v>
      </c>
      <c r="M10" s="68">
        <v>3</v>
      </c>
      <c r="N10" s="69">
        <v>3</v>
      </c>
      <c r="O10" s="68">
        <v>15</v>
      </c>
      <c r="P10" s="69">
        <v>15</v>
      </c>
      <c r="Q10" s="70">
        <v>22.5</v>
      </c>
      <c r="R10" s="71">
        <v>9.0000000000000018</v>
      </c>
    </row>
    <row r="11" spans="1:20" ht="210" customHeight="1" x14ac:dyDescent="0.25">
      <c r="A11" s="64">
        <v>64</v>
      </c>
      <c r="B11" s="65" t="s">
        <v>1956</v>
      </c>
      <c r="C11" s="66" t="s">
        <v>1957</v>
      </c>
      <c r="D11"/>
      <c r="E11" s="67" t="s">
        <v>171</v>
      </c>
      <c r="F11" s="67" t="s">
        <v>172</v>
      </c>
      <c r="G11" s="67" t="s">
        <v>653</v>
      </c>
      <c r="H11" s="67" t="s">
        <v>173</v>
      </c>
      <c r="I11" s="67" t="s">
        <v>599</v>
      </c>
      <c r="J11" s="67" t="s">
        <v>654</v>
      </c>
      <c r="K11" s="68">
        <v>3</v>
      </c>
      <c r="L11" s="69">
        <v>0.5</v>
      </c>
      <c r="M11" s="68">
        <v>3</v>
      </c>
      <c r="N11" s="69">
        <v>3</v>
      </c>
      <c r="O11" s="68">
        <v>3</v>
      </c>
      <c r="P11" s="69">
        <v>3</v>
      </c>
      <c r="Q11" s="70">
        <v>27</v>
      </c>
      <c r="R11" s="71">
        <v>4.5</v>
      </c>
    </row>
    <row r="12" spans="1:20" ht="210" customHeight="1" x14ac:dyDescent="0.25">
      <c r="A12" s="64">
        <v>65</v>
      </c>
      <c r="B12" s="65" t="s">
        <v>1956</v>
      </c>
      <c r="C12" s="66" t="s">
        <v>1957</v>
      </c>
      <c r="D12"/>
      <c r="E12" s="67" t="s">
        <v>1332</v>
      </c>
      <c r="F12" s="67" t="s">
        <v>178</v>
      </c>
      <c r="G12" s="67" t="s">
        <v>656</v>
      </c>
      <c r="H12" s="67" t="s">
        <v>179</v>
      </c>
      <c r="I12" s="67" t="s">
        <v>599</v>
      </c>
      <c r="J12" s="67" t="s">
        <v>1940</v>
      </c>
      <c r="K12" s="68">
        <v>3</v>
      </c>
      <c r="L12" s="69">
        <v>1</v>
      </c>
      <c r="M12" s="68">
        <v>3</v>
      </c>
      <c r="N12" s="69">
        <v>3</v>
      </c>
      <c r="O12" s="68">
        <v>3</v>
      </c>
      <c r="P12" s="69">
        <v>3</v>
      </c>
      <c r="Q12" s="70">
        <v>27</v>
      </c>
      <c r="R12" s="71">
        <v>9</v>
      </c>
    </row>
    <row r="13" spans="1:20" ht="210" customHeight="1" x14ac:dyDescent="0.25">
      <c r="A13" s="64">
        <v>66</v>
      </c>
      <c r="B13" s="65" t="s">
        <v>1956</v>
      </c>
      <c r="C13" s="66" t="s">
        <v>1957</v>
      </c>
      <c r="D13"/>
      <c r="E13" s="67" t="s">
        <v>240</v>
      </c>
      <c r="F13" s="67" t="s">
        <v>241</v>
      </c>
      <c r="G13" s="67" t="s">
        <v>990</v>
      </c>
      <c r="H13" s="67" t="s">
        <v>242</v>
      </c>
      <c r="I13" s="67" t="s">
        <v>595</v>
      </c>
      <c r="J13" s="67" t="s">
        <v>243</v>
      </c>
      <c r="K13" s="68">
        <v>0.5</v>
      </c>
      <c r="L13" s="69">
        <v>0.5</v>
      </c>
      <c r="M13" s="68">
        <v>6</v>
      </c>
      <c r="N13" s="69">
        <v>6</v>
      </c>
      <c r="O13" s="68">
        <v>3</v>
      </c>
      <c r="P13" s="69">
        <v>3</v>
      </c>
      <c r="Q13" s="70">
        <v>9</v>
      </c>
      <c r="R13" s="71">
        <v>9</v>
      </c>
    </row>
    <row r="14" spans="1:20" ht="210" customHeight="1" x14ac:dyDescent="0.25">
      <c r="A14" s="64">
        <v>67</v>
      </c>
      <c r="B14" s="65" t="s">
        <v>1956</v>
      </c>
      <c r="C14" s="66" t="s">
        <v>1957</v>
      </c>
      <c r="D14"/>
      <c r="E14" s="67" t="s">
        <v>532</v>
      </c>
      <c r="F14" s="67" t="s">
        <v>533</v>
      </c>
      <c r="G14" s="67" t="s">
        <v>657</v>
      </c>
      <c r="H14" s="67" t="s">
        <v>534</v>
      </c>
      <c r="I14" s="67" t="s">
        <v>658</v>
      </c>
      <c r="J14" s="67" t="s">
        <v>535</v>
      </c>
      <c r="K14" s="68">
        <v>3</v>
      </c>
      <c r="L14" s="69">
        <v>0.5</v>
      </c>
      <c r="M14" s="68">
        <v>6</v>
      </c>
      <c r="N14" s="69">
        <v>6</v>
      </c>
      <c r="O14" s="68">
        <v>7</v>
      </c>
      <c r="P14" s="69">
        <v>7</v>
      </c>
      <c r="Q14" s="70">
        <v>126</v>
      </c>
      <c r="R14" s="71">
        <v>21</v>
      </c>
    </row>
    <row r="15" spans="1:20" ht="210" customHeight="1" x14ac:dyDescent="0.25">
      <c r="A15" s="64">
        <v>68</v>
      </c>
      <c r="B15" s="65" t="s">
        <v>1956</v>
      </c>
      <c r="C15" s="66" t="s">
        <v>1957</v>
      </c>
      <c r="D15"/>
      <c r="E15" s="67" t="s">
        <v>309</v>
      </c>
      <c r="F15" s="67" t="s">
        <v>310</v>
      </c>
      <c r="G15" s="67" t="s">
        <v>659</v>
      </c>
      <c r="H15" s="67" t="s">
        <v>311</v>
      </c>
      <c r="I15" s="67" t="s">
        <v>599</v>
      </c>
      <c r="J15" s="67" t="s">
        <v>312</v>
      </c>
      <c r="K15" s="68">
        <v>1</v>
      </c>
      <c r="L15" s="69">
        <v>0.5</v>
      </c>
      <c r="M15" s="68">
        <v>6</v>
      </c>
      <c r="N15" s="69">
        <v>6</v>
      </c>
      <c r="O15" s="68">
        <v>7</v>
      </c>
      <c r="P15" s="69">
        <v>7</v>
      </c>
      <c r="Q15" s="70">
        <v>42</v>
      </c>
      <c r="R15" s="71">
        <v>21</v>
      </c>
    </row>
    <row r="16" spans="1:20" ht="210" customHeight="1" x14ac:dyDescent="0.25">
      <c r="A16" s="64">
        <v>69</v>
      </c>
      <c r="B16" s="65" t="s">
        <v>1956</v>
      </c>
      <c r="C16" s="66" t="s">
        <v>1957</v>
      </c>
      <c r="D16"/>
      <c r="E16" s="67" t="s">
        <v>1836</v>
      </c>
      <c r="F16" s="67" t="s">
        <v>334</v>
      </c>
      <c r="G16" s="67" t="s">
        <v>660</v>
      </c>
      <c r="H16" s="67" t="s">
        <v>335</v>
      </c>
      <c r="I16" s="67" t="s">
        <v>661</v>
      </c>
      <c r="J16" s="67" t="s">
        <v>1959</v>
      </c>
      <c r="K16" s="68">
        <v>3</v>
      </c>
      <c r="L16" s="69">
        <v>0.5</v>
      </c>
      <c r="M16" s="68">
        <v>6</v>
      </c>
      <c r="N16" s="69">
        <v>6</v>
      </c>
      <c r="O16" s="68">
        <v>15</v>
      </c>
      <c r="P16" s="69">
        <v>15</v>
      </c>
      <c r="Q16" s="70">
        <v>270</v>
      </c>
      <c r="R16" s="71">
        <v>45</v>
      </c>
    </row>
    <row r="17" spans="1:18" ht="210" customHeight="1" x14ac:dyDescent="0.25">
      <c r="A17" s="64">
        <v>70</v>
      </c>
      <c r="B17" s="65" t="s">
        <v>1956</v>
      </c>
      <c r="C17" s="66" t="s">
        <v>1957</v>
      </c>
      <c r="D17"/>
      <c r="E17" s="67" t="s">
        <v>1482</v>
      </c>
      <c r="F17" s="67" t="s">
        <v>663</v>
      </c>
      <c r="G17" s="67" t="s">
        <v>664</v>
      </c>
      <c r="H17" s="67" t="s">
        <v>665</v>
      </c>
      <c r="I17" s="67" t="s">
        <v>599</v>
      </c>
      <c r="J17" s="67" t="s">
        <v>1955</v>
      </c>
      <c r="K17" s="68">
        <v>0.5</v>
      </c>
      <c r="L17" s="69">
        <v>0.2</v>
      </c>
      <c r="M17" s="68">
        <v>6</v>
      </c>
      <c r="N17" s="69">
        <v>6</v>
      </c>
      <c r="O17" s="68">
        <v>7</v>
      </c>
      <c r="P17" s="69">
        <v>7</v>
      </c>
      <c r="Q17" s="70">
        <v>21</v>
      </c>
      <c r="R17" s="71">
        <v>8.4000000000000021</v>
      </c>
    </row>
    <row r="18" spans="1:18" ht="210" customHeight="1" x14ac:dyDescent="0.25">
      <c r="A18" s="64">
        <v>71</v>
      </c>
      <c r="B18" s="65" t="s">
        <v>1956</v>
      </c>
      <c r="C18" s="66" t="s">
        <v>1957</v>
      </c>
      <c r="D18"/>
      <c r="E18" s="67" t="s">
        <v>1781</v>
      </c>
      <c r="F18" s="67" t="s">
        <v>347</v>
      </c>
      <c r="G18" s="67" t="s">
        <v>667</v>
      </c>
      <c r="H18" s="67" t="s">
        <v>348</v>
      </c>
      <c r="I18" s="67" t="s">
        <v>658</v>
      </c>
      <c r="J18" s="67" t="s">
        <v>349</v>
      </c>
      <c r="K18" s="68">
        <v>0.5</v>
      </c>
      <c r="L18" s="69">
        <v>0.1</v>
      </c>
      <c r="M18" s="68">
        <v>6</v>
      </c>
      <c r="N18" s="69">
        <v>6</v>
      </c>
      <c r="O18" s="68">
        <v>40</v>
      </c>
      <c r="P18" s="69">
        <v>40</v>
      </c>
      <c r="Q18" s="70">
        <v>120</v>
      </c>
      <c r="R18" s="71">
        <v>24.000000000000004</v>
      </c>
    </row>
    <row r="19" spans="1:18" ht="210" customHeight="1" x14ac:dyDescent="0.25">
      <c r="A19" s="64">
        <v>72</v>
      </c>
      <c r="B19" s="65" t="s">
        <v>1956</v>
      </c>
      <c r="C19" s="66" t="s">
        <v>1957</v>
      </c>
      <c r="D19"/>
      <c r="E19" s="67" t="s">
        <v>352</v>
      </c>
      <c r="F19" s="67" t="s">
        <v>353</v>
      </c>
      <c r="G19" s="67" t="s">
        <v>668</v>
      </c>
      <c r="H19" s="67" t="s">
        <v>354</v>
      </c>
      <c r="I19" s="67" t="s">
        <v>658</v>
      </c>
      <c r="J19" s="67" t="s">
        <v>355</v>
      </c>
      <c r="K19" s="68">
        <v>1</v>
      </c>
      <c r="L19" s="69">
        <v>0.2</v>
      </c>
      <c r="M19" s="68">
        <v>6</v>
      </c>
      <c r="N19" s="69">
        <v>6</v>
      </c>
      <c r="O19" s="68">
        <v>15</v>
      </c>
      <c r="P19" s="69">
        <v>15</v>
      </c>
      <c r="Q19" s="70">
        <v>90</v>
      </c>
      <c r="R19" s="71">
        <v>18.000000000000004</v>
      </c>
    </row>
    <row r="20" spans="1:18" ht="210" customHeight="1" x14ac:dyDescent="0.25">
      <c r="A20" s="64">
        <v>73</v>
      </c>
      <c r="B20" s="65" t="s">
        <v>1956</v>
      </c>
      <c r="C20" s="66" t="s">
        <v>1957</v>
      </c>
      <c r="D20"/>
      <c r="E20" s="67" t="s">
        <v>352</v>
      </c>
      <c r="F20" s="67" t="s">
        <v>569</v>
      </c>
      <c r="G20" s="67" t="s">
        <v>670</v>
      </c>
      <c r="H20" s="67" t="s">
        <v>570</v>
      </c>
      <c r="I20" s="67" t="s">
        <v>658</v>
      </c>
      <c r="J20" s="67" t="s">
        <v>355</v>
      </c>
      <c r="K20" s="68">
        <v>1</v>
      </c>
      <c r="L20" s="69">
        <v>0.2</v>
      </c>
      <c r="M20" s="68">
        <v>6</v>
      </c>
      <c r="N20" s="69">
        <v>6</v>
      </c>
      <c r="O20" s="68">
        <v>15</v>
      </c>
      <c r="P20" s="69">
        <v>15</v>
      </c>
      <c r="Q20" s="70">
        <v>90</v>
      </c>
      <c r="R20" s="71">
        <v>18.000000000000004</v>
      </c>
    </row>
    <row r="21" spans="1:18" ht="210" customHeight="1" x14ac:dyDescent="0.25">
      <c r="A21" s="64">
        <v>74</v>
      </c>
      <c r="B21" s="65" t="s">
        <v>1956</v>
      </c>
      <c r="C21" s="66" t="s">
        <v>1957</v>
      </c>
      <c r="D21"/>
      <c r="E21" s="67" t="s">
        <v>352</v>
      </c>
      <c r="F21" s="67" t="s">
        <v>575</v>
      </c>
      <c r="G21" s="67" t="s">
        <v>673</v>
      </c>
      <c r="H21" s="67" t="s">
        <v>576</v>
      </c>
      <c r="I21" s="67" t="s">
        <v>658</v>
      </c>
      <c r="J21" s="67" t="s">
        <v>355</v>
      </c>
      <c r="K21" s="68">
        <v>1</v>
      </c>
      <c r="L21" s="69">
        <v>0.2</v>
      </c>
      <c r="M21" s="68">
        <v>6</v>
      </c>
      <c r="N21" s="69">
        <v>6</v>
      </c>
      <c r="O21" s="68">
        <v>15</v>
      </c>
      <c r="P21" s="69">
        <v>15</v>
      </c>
      <c r="Q21" s="70">
        <v>90</v>
      </c>
      <c r="R21" s="71">
        <v>18.000000000000004</v>
      </c>
    </row>
    <row r="22" spans="1:18" ht="210" customHeight="1" x14ac:dyDescent="0.25">
      <c r="A22" s="64">
        <v>75</v>
      </c>
      <c r="B22" s="65" t="s">
        <v>1956</v>
      </c>
      <c r="C22" s="66" t="s">
        <v>1957</v>
      </c>
      <c r="D22"/>
      <c r="E22" s="67" t="s">
        <v>582</v>
      </c>
      <c r="F22" s="67" t="s">
        <v>583</v>
      </c>
      <c r="G22" s="67" t="s">
        <v>675</v>
      </c>
      <c r="H22" s="67" t="s">
        <v>584</v>
      </c>
      <c r="I22" s="67" t="s">
        <v>595</v>
      </c>
      <c r="J22" s="67" t="s">
        <v>184</v>
      </c>
      <c r="K22" s="68">
        <v>0.2</v>
      </c>
      <c r="L22" s="69">
        <v>0.2</v>
      </c>
      <c r="M22" s="68">
        <v>6</v>
      </c>
      <c r="N22" s="69">
        <v>6</v>
      </c>
      <c r="O22" s="68">
        <v>7</v>
      </c>
      <c r="P22" s="69">
        <v>7</v>
      </c>
      <c r="Q22" s="70">
        <v>8.4000000000000021</v>
      </c>
      <c r="R22" s="71">
        <v>8.4000000000000021</v>
      </c>
    </row>
    <row r="23" spans="1:18" ht="210" x14ac:dyDescent="0.25">
      <c r="A23" s="64">
        <v>76</v>
      </c>
      <c r="B23" s="65" t="s">
        <v>1956</v>
      </c>
      <c r="C23" s="66" t="s">
        <v>1957</v>
      </c>
      <c r="D23"/>
      <c r="E23" s="67" t="s">
        <v>585</v>
      </c>
      <c r="F23" s="67" t="s">
        <v>586</v>
      </c>
      <c r="G23" s="67" t="s">
        <v>676</v>
      </c>
      <c r="H23" s="67" t="s">
        <v>587</v>
      </c>
      <c r="I23" s="67" t="s">
        <v>595</v>
      </c>
      <c r="J23" s="67" t="s">
        <v>184</v>
      </c>
      <c r="K23" s="68">
        <v>0.1</v>
      </c>
      <c r="L23" s="69">
        <v>0.1</v>
      </c>
      <c r="M23" s="68">
        <v>6</v>
      </c>
      <c r="N23" s="69">
        <v>6</v>
      </c>
      <c r="O23" s="68">
        <v>15</v>
      </c>
      <c r="P23" s="69">
        <v>15</v>
      </c>
      <c r="Q23" s="70">
        <v>9.0000000000000018</v>
      </c>
      <c r="R23" s="71">
        <v>9.0000000000000018</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4:R1048576">
    <cfRule type="expression" dxfId="323" priority="9">
      <formula>IF(ROW(Q1)&gt;6,Q1&gt;400)</formula>
    </cfRule>
    <cfRule type="expression" dxfId="322" priority="10">
      <formula>IF(ROW(Q1)&gt;6,Q1&gt;200)</formula>
    </cfRule>
    <cfRule type="expression" dxfId="321" priority="11">
      <formula>IF(ROW(Q1)&gt;6,Q1&gt;70)</formula>
    </cfRule>
    <cfRule type="expression" dxfId="320" priority="12">
      <formula>IF(ROW(Q1)&gt;6,Q1&gt;20)</formula>
    </cfRule>
  </conditionalFormatting>
  <conditionalFormatting sqref="Q7:R23">
    <cfRule type="expression" dxfId="319" priority="1">
      <formula>IF(ROW(Q7)&gt;6,Q7&gt;400)</formula>
    </cfRule>
    <cfRule type="expression" dxfId="318" priority="2">
      <formula>IF(ROW(Q7)&gt;6,Q7&gt;200)</formula>
    </cfRule>
    <cfRule type="expression" dxfId="317" priority="3">
      <formula>IF(ROW(Q7)&gt;6,Q7&gt;70)</formula>
    </cfRule>
    <cfRule type="expression" dxfId="316" priority="4">
      <formula>IF(ROW(Q7)&gt;6,Q7&gt;20)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view="pageBreakPreview" topLeftCell="A22" zoomScale="60" zoomScaleNormal="80" workbookViewId="0">
      <selection activeCell="B36" sqref="B36"/>
    </sheetView>
  </sheetViews>
  <sheetFormatPr defaultColWidth="9.140625" defaultRowHeight="21" x14ac:dyDescent="0.25"/>
  <cols>
    <col min="1" max="1" width="7.42578125" style="16" customWidth="1"/>
    <col min="2" max="2" width="118.85546875" style="18" customWidth="1"/>
    <col min="3" max="3" width="77.5703125" style="18" hidden="1" customWidth="1"/>
    <col min="4" max="4" width="12.7109375" style="18" hidden="1" customWidth="1"/>
    <col min="5" max="5" width="27.28515625" style="19" customWidth="1"/>
    <col min="6" max="6" width="11.5703125" style="19" customWidth="1"/>
    <col min="7" max="7" width="39.85546875" style="19" customWidth="1"/>
    <col min="8" max="8" width="33.28515625" style="19" customWidth="1"/>
    <col min="9" max="9" width="32.140625" style="19" customWidth="1"/>
    <col min="10" max="10" width="54.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77</v>
      </c>
      <c r="B7" s="65" t="s">
        <v>1960</v>
      </c>
      <c r="C7" s="66" t="s">
        <v>1961</v>
      </c>
      <c r="D7"/>
      <c r="E7" s="67" t="s">
        <v>1874</v>
      </c>
      <c r="F7" s="67" t="s">
        <v>20</v>
      </c>
      <c r="G7" s="67" t="s">
        <v>594</v>
      </c>
      <c r="H7" s="67" t="s">
        <v>21</v>
      </c>
      <c r="I7" s="67" t="s">
        <v>595</v>
      </c>
      <c r="J7" s="67" t="s">
        <v>397</v>
      </c>
      <c r="K7" s="68">
        <v>1</v>
      </c>
      <c r="L7" s="69">
        <v>1</v>
      </c>
      <c r="M7" s="68">
        <v>6</v>
      </c>
      <c r="N7" s="69">
        <v>6</v>
      </c>
      <c r="O7" s="68">
        <v>3</v>
      </c>
      <c r="P7" s="69">
        <v>3</v>
      </c>
      <c r="Q7" s="70">
        <v>18</v>
      </c>
      <c r="R7" s="71">
        <v>18</v>
      </c>
    </row>
    <row r="8" spans="1:20" ht="210" customHeight="1" x14ac:dyDescent="0.25">
      <c r="A8" s="64">
        <v>78</v>
      </c>
      <c r="B8" s="65" t="s">
        <v>1960</v>
      </c>
      <c r="C8" s="66" t="s">
        <v>1961</v>
      </c>
      <c r="D8"/>
      <c r="E8" s="67" t="s">
        <v>1849</v>
      </c>
      <c r="F8" s="67" t="s">
        <v>32</v>
      </c>
      <c r="G8" s="67" t="s">
        <v>647</v>
      </c>
      <c r="H8" s="67" t="s">
        <v>33</v>
      </c>
      <c r="I8" s="67" t="s">
        <v>599</v>
      </c>
      <c r="J8" s="67" t="s">
        <v>1958</v>
      </c>
      <c r="K8" s="68">
        <v>3</v>
      </c>
      <c r="L8" s="69">
        <v>1</v>
      </c>
      <c r="M8" s="68">
        <v>6</v>
      </c>
      <c r="N8" s="69">
        <v>6</v>
      </c>
      <c r="O8" s="68">
        <v>3</v>
      </c>
      <c r="P8" s="69">
        <v>3</v>
      </c>
      <c r="Q8" s="70">
        <v>54</v>
      </c>
      <c r="R8" s="71">
        <v>18</v>
      </c>
    </row>
    <row r="9" spans="1:20" ht="210" customHeight="1" x14ac:dyDescent="0.25">
      <c r="A9" s="64">
        <v>79</v>
      </c>
      <c r="B9" s="65" t="s">
        <v>1960</v>
      </c>
      <c r="C9" s="66" t="s">
        <v>1961</v>
      </c>
      <c r="D9"/>
      <c r="E9" s="67" t="s">
        <v>1945</v>
      </c>
      <c r="F9" s="67" t="s">
        <v>134</v>
      </c>
      <c r="G9" s="67" t="s">
        <v>652</v>
      </c>
      <c r="H9" s="67" t="s">
        <v>135</v>
      </c>
      <c r="I9" s="67" t="s">
        <v>599</v>
      </c>
      <c r="J9" s="67" t="s">
        <v>1896</v>
      </c>
      <c r="K9" s="68">
        <v>0.5</v>
      </c>
      <c r="L9" s="69">
        <v>0.2</v>
      </c>
      <c r="M9" s="68">
        <v>3</v>
      </c>
      <c r="N9" s="69">
        <v>3</v>
      </c>
      <c r="O9" s="68">
        <v>15</v>
      </c>
      <c r="P9" s="69">
        <v>15</v>
      </c>
      <c r="Q9" s="70">
        <v>22.5</v>
      </c>
      <c r="R9" s="71">
        <v>9.0000000000000018</v>
      </c>
    </row>
    <row r="10" spans="1:20" ht="210" customHeight="1" x14ac:dyDescent="0.25">
      <c r="A10" s="64">
        <v>80</v>
      </c>
      <c r="B10" s="65" t="s">
        <v>1960</v>
      </c>
      <c r="C10" s="66" t="s">
        <v>1961</v>
      </c>
      <c r="D10"/>
      <c r="E10" s="67" t="s">
        <v>171</v>
      </c>
      <c r="F10" s="67" t="s">
        <v>172</v>
      </c>
      <c r="G10" s="67" t="s">
        <v>653</v>
      </c>
      <c r="H10" s="67" t="s">
        <v>173</v>
      </c>
      <c r="I10" s="67" t="s">
        <v>599</v>
      </c>
      <c r="J10" s="67" t="s">
        <v>654</v>
      </c>
      <c r="K10" s="68">
        <v>3</v>
      </c>
      <c r="L10" s="69">
        <v>0.5</v>
      </c>
      <c r="M10" s="68">
        <v>3</v>
      </c>
      <c r="N10" s="69">
        <v>3</v>
      </c>
      <c r="O10" s="68">
        <v>3</v>
      </c>
      <c r="P10" s="69">
        <v>3</v>
      </c>
      <c r="Q10" s="70">
        <v>27</v>
      </c>
      <c r="R10" s="71">
        <v>4.5</v>
      </c>
    </row>
    <row r="11" spans="1:20" ht="210" customHeight="1" x14ac:dyDescent="0.25">
      <c r="A11" s="64">
        <v>81</v>
      </c>
      <c r="B11" s="65" t="s">
        <v>1960</v>
      </c>
      <c r="C11" s="66" t="s">
        <v>1961</v>
      </c>
      <c r="D11"/>
      <c r="E11" s="67" t="s">
        <v>655</v>
      </c>
      <c r="F11" s="67" t="s">
        <v>178</v>
      </c>
      <c r="G11" s="67" t="s">
        <v>656</v>
      </c>
      <c r="H11" s="67" t="s">
        <v>179</v>
      </c>
      <c r="I11" s="67" t="s">
        <v>599</v>
      </c>
      <c r="J11" s="67" t="s">
        <v>180</v>
      </c>
      <c r="K11" s="68">
        <v>3</v>
      </c>
      <c r="L11" s="69">
        <v>1</v>
      </c>
      <c r="M11" s="68">
        <v>3</v>
      </c>
      <c r="N11" s="69">
        <v>3</v>
      </c>
      <c r="O11" s="68">
        <v>3</v>
      </c>
      <c r="P11" s="69">
        <v>3</v>
      </c>
      <c r="Q11" s="70">
        <v>27</v>
      </c>
      <c r="R11" s="71">
        <v>9</v>
      </c>
    </row>
    <row r="12" spans="1:20" ht="210" customHeight="1" x14ac:dyDescent="0.25">
      <c r="A12" s="64">
        <v>82</v>
      </c>
      <c r="B12" s="65" t="s">
        <v>1960</v>
      </c>
      <c r="C12" s="66" t="s">
        <v>1961</v>
      </c>
      <c r="D12"/>
      <c r="E12" s="67" t="s">
        <v>240</v>
      </c>
      <c r="F12" s="67" t="s">
        <v>241</v>
      </c>
      <c r="G12" s="67" t="s">
        <v>990</v>
      </c>
      <c r="H12" s="67" t="s">
        <v>242</v>
      </c>
      <c r="I12" s="67" t="s">
        <v>595</v>
      </c>
      <c r="J12" s="67" t="s">
        <v>243</v>
      </c>
      <c r="K12" s="68">
        <v>0.5</v>
      </c>
      <c r="L12" s="69">
        <v>0.5</v>
      </c>
      <c r="M12" s="68">
        <v>6</v>
      </c>
      <c r="N12" s="69">
        <v>6</v>
      </c>
      <c r="O12" s="68">
        <v>3</v>
      </c>
      <c r="P12" s="69">
        <v>3</v>
      </c>
      <c r="Q12" s="70">
        <v>9</v>
      </c>
      <c r="R12" s="71">
        <v>9</v>
      </c>
    </row>
    <row r="13" spans="1:20" ht="210" customHeight="1" x14ac:dyDescent="0.25">
      <c r="A13" s="64">
        <v>83</v>
      </c>
      <c r="B13" s="65" t="s">
        <v>1960</v>
      </c>
      <c r="C13" s="66" t="s">
        <v>1961</v>
      </c>
      <c r="D13"/>
      <c r="E13" s="67" t="s">
        <v>532</v>
      </c>
      <c r="F13" s="67" t="s">
        <v>533</v>
      </c>
      <c r="G13" s="67" t="s">
        <v>657</v>
      </c>
      <c r="H13" s="67" t="s">
        <v>534</v>
      </c>
      <c r="I13" s="67" t="s">
        <v>658</v>
      </c>
      <c r="J13" s="67" t="s">
        <v>535</v>
      </c>
      <c r="K13" s="68">
        <v>3</v>
      </c>
      <c r="L13" s="69">
        <v>0.5</v>
      </c>
      <c r="M13" s="68">
        <v>6</v>
      </c>
      <c r="N13" s="69">
        <v>6</v>
      </c>
      <c r="O13" s="68">
        <v>7</v>
      </c>
      <c r="P13" s="69">
        <v>7</v>
      </c>
      <c r="Q13" s="70">
        <v>126</v>
      </c>
      <c r="R13" s="71">
        <v>21</v>
      </c>
    </row>
    <row r="14" spans="1:20" ht="210" customHeight="1" x14ac:dyDescent="0.25">
      <c r="A14" s="64">
        <v>84</v>
      </c>
      <c r="B14" s="65" t="s">
        <v>1960</v>
      </c>
      <c r="C14" s="66" t="s">
        <v>1961</v>
      </c>
      <c r="D14"/>
      <c r="E14" s="67" t="s">
        <v>309</v>
      </c>
      <c r="F14" s="67" t="s">
        <v>310</v>
      </c>
      <c r="G14" s="67" t="s">
        <v>659</v>
      </c>
      <c r="H14" s="67" t="s">
        <v>311</v>
      </c>
      <c r="I14" s="67" t="s">
        <v>599</v>
      </c>
      <c r="J14" s="67" t="s">
        <v>312</v>
      </c>
      <c r="K14" s="68">
        <v>1</v>
      </c>
      <c r="L14" s="69">
        <v>0.5</v>
      </c>
      <c r="M14" s="68">
        <v>6</v>
      </c>
      <c r="N14" s="69">
        <v>6</v>
      </c>
      <c r="O14" s="68">
        <v>7</v>
      </c>
      <c r="P14" s="69">
        <v>7</v>
      </c>
      <c r="Q14" s="70">
        <v>42</v>
      </c>
      <c r="R14" s="71">
        <v>21</v>
      </c>
    </row>
    <row r="15" spans="1:20" ht="210" customHeight="1" x14ac:dyDescent="0.25">
      <c r="A15" s="64">
        <v>85</v>
      </c>
      <c r="B15" s="65" t="s">
        <v>1960</v>
      </c>
      <c r="C15" s="66" t="s">
        <v>1961</v>
      </c>
      <c r="D15"/>
      <c r="E15" s="67" t="s">
        <v>333</v>
      </c>
      <c r="F15" s="67" t="s">
        <v>334</v>
      </c>
      <c r="G15" s="67" t="s">
        <v>660</v>
      </c>
      <c r="H15" s="67" t="s">
        <v>335</v>
      </c>
      <c r="I15" s="67" t="s">
        <v>661</v>
      </c>
      <c r="J15" s="67" t="s">
        <v>336</v>
      </c>
      <c r="K15" s="68">
        <v>3</v>
      </c>
      <c r="L15" s="69">
        <v>0.5</v>
      </c>
      <c r="M15" s="68">
        <v>6</v>
      </c>
      <c r="N15" s="69">
        <v>6</v>
      </c>
      <c r="O15" s="68">
        <v>15</v>
      </c>
      <c r="P15" s="69">
        <v>15</v>
      </c>
      <c r="Q15" s="70">
        <v>270</v>
      </c>
      <c r="R15" s="71">
        <v>45</v>
      </c>
    </row>
    <row r="16" spans="1:20" ht="210" customHeight="1" x14ac:dyDescent="0.25">
      <c r="A16" s="64">
        <v>86</v>
      </c>
      <c r="B16" s="65" t="s">
        <v>1960</v>
      </c>
      <c r="C16" s="66" t="s">
        <v>1961</v>
      </c>
      <c r="D16"/>
      <c r="E16" s="67" t="s">
        <v>1482</v>
      </c>
      <c r="F16" s="67" t="s">
        <v>663</v>
      </c>
      <c r="G16" s="67" t="s">
        <v>664</v>
      </c>
      <c r="H16" s="67" t="s">
        <v>665</v>
      </c>
      <c r="I16" s="67" t="s">
        <v>599</v>
      </c>
      <c r="J16" s="67" t="s">
        <v>1962</v>
      </c>
      <c r="K16" s="68">
        <v>0.5</v>
      </c>
      <c r="L16" s="69">
        <v>0.2</v>
      </c>
      <c r="M16" s="68">
        <v>6</v>
      </c>
      <c r="N16" s="69">
        <v>6</v>
      </c>
      <c r="O16" s="68">
        <v>7</v>
      </c>
      <c r="P16" s="69">
        <v>7</v>
      </c>
      <c r="Q16" s="70">
        <v>21</v>
      </c>
      <c r="R16" s="71">
        <v>8.4000000000000021</v>
      </c>
    </row>
    <row r="17" spans="1:18" ht="210" customHeight="1" x14ac:dyDescent="0.25">
      <c r="A17" s="64">
        <v>87</v>
      </c>
      <c r="B17" s="65" t="s">
        <v>1960</v>
      </c>
      <c r="C17" s="66" t="s">
        <v>1961</v>
      </c>
      <c r="D17"/>
      <c r="E17" s="67" t="s">
        <v>1781</v>
      </c>
      <c r="F17" s="67" t="s">
        <v>347</v>
      </c>
      <c r="G17" s="67" t="s">
        <v>667</v>
      </c>
      <c r="H17" s="67" t="s">
        <v>348</v>
      </c>
      <c r="I17" s="67" t="s">
        <v>658</v>
      </c>
      <c r="J17" s="67" t="s">
        <v>349</v>
      </c>
      <c r="K17" s="68">
        <v>0.5</v>
      </c>
      <c r="L17" s="69">
        <v>0.1</v>
      </c>
      <c r="M17" s="68">
        <v>6</v>
      </c>
      <c r="N17" s="69">
        <v>6</v>
      </c>
      <c r="O17" s="68">
        <v>40</v>
      </c>
      <c r="P17" s="69">
        <v>40</v>
      </c>
      <c r="Q17" s="70">
        <v>120</v>
      </c>
      <c r="R17" s="71">
        <v>24.000000000000004</v>
      </c>
    </row>
    <row r="18" spans="1:18" ht="210" customHeight="1" x14ac:dyDescent="0.25">
      <c r="A18" s="64">
        <v>88</v>
      </c>
      <c r="B18" s="65" t="s">
        <v>1960</v>
      </c>
      <c r="C18" s="66" t="s">
        <v>1961</v>
      </c>
      <c r="D18"/>
      <c r="E18" s="67" t="s">
        <v>352</v>
      </c>
      <c r="F18" s="67" t="s">
        <v>353</v>
      </c>
      <c r="G18" s="67" t="s">
        <v>668</v>
      </c>
      <c r="H18" s="67" t="s">
        <v>354</v>
      </c>
      <c r="I18" s="67" t="s">
        <v>658</v>
      </c>
      <c r="J18" s="67" t="s">
        <v>355</v>
      </c>
      <c r="K18" s="68">
        <v>1</v>
      </c>
      <c r="L18" s="69">
        <v>0.2</v>
      </c>
      <c r="M18" s="68">
        <v>6</v>
      </c>
      <c r="N18" s="69">
        <v>6</v>
      </c>
      <c r="O18" s="68">
        <v>15</v>
      </c>
      <c r="P18" s="69">
        <v>15</v>
      </c>
      <c r="Q18" s="70">
        <v>90</v>
      </c>
      <c r="R18" s="71">
        <v>18.000000000000004</v>
      </c>
    </row>
    <row r="19" spans="1:18" ht="210" customHeight="1" x14ac:dyDescent="0.25">
      <c r="A19" s="64">
        <v>89</v>
      </c>
      <c r="B19" s="65" t="s">
        <v>1960</v>
      </c>
      <c r="C19" s="66" t="s">
        <v>1961</v>
      </c>
      <c r="D19"/>
      <c r="E19" s="67" t="s">
        <v>352</v>
      </c>
      <c r="F19" s="67" t="s">
        <v>569</v>
      </c>
      <c r="G19" s="67" t="s">
        <v>670</v>
      </c>
      <c r="H19" s="67" t="s">
        <v>570</v>
      </c>
      <c r="I19" s="67" t="s">
        <v>658</v>
      </c>
      <c r="J19" s="67" t="s">
        <v>355</v>
      </c>
      <c r="K19" s="68">
        <v>1</v>
      </c>
      <c r="L19" s="69">
        <v>0.2</v>
      </c>
      <c r="M19" s="68">
        <v>6</v>
      </c>
      <c r="N19" s="69">
        <v>6</v>
      </c>
      <c r="O19" s="68">
        <v>15</v>
      </c>
      <c r="P19" s="69">
        <v>15</v>
      </c>
      <c r="Q19" s="70">
        <v>90</v>
      </c>
      <c r="R19" s="71">
        <v>18.000000000000004</v>
      </c>
    </row>
    <row r="20" spans="1:18" ht="210" customHeight="1" x14ac:dyDescent="0.25">
      <c r="A20" s="64">
        <v>90</v>
      </c>
      <c r="B20" s="65" t="s">
        <v>1960</v>
      </c>
      <c r="C20" s="66" t="s">
        <v>1961</v>
      </c>
      <c r="D20"/>
      <c r="E20" s="67" t="s">
        <v>352</v>
      </c>
      <c r="F20" s="67" t="s">
        <v>575</v>
      </c>
      <c r="G20" s="67" t="s">
        <v>673</v>
      </c>
      <c r="H20" s="67" t="s">
        <v>576</v>
      </c>
      <c r="I20" s="67" t="s">
        <v>658</v>
      </c>
      <c r="J20" s="67" t="s">
        <v>355</v>
      </c>
      <c r="K20" s="68">
        <v>1</v>
      </c>
      <c r="L20" s="69">
        <v>0.2</v>
      </c>
      <c r="M20" s="68">
        <v>6</v>
      </c>
      <c r="N20" s="69">
        <v>6</v>
      </c>
      <c r="O20" s="68">
        <v>15</v>
      </c>
      <c r="P20" s="69">
        <v>15</v>
      </c>
      <c r="Q20" s="70">
        <v>90</v>
      </c>
      <c r="R20" s="71">
        <v>18.000000000000004</v>
      </c>
    </row>
    <row r="21" spans="1:18" ht="210" customHeight="1" x14ac:dyDescent="0.25">
      <c r="A21" s="64">
        <v>91</v>
      </c>
      <c r="B21" s="65" t="s">
        <v>1960</v>
      </c>
      <c r="C21" s="66" t="s">
        <v>1961</v>
      </c>
      <c r="D21"/>
      <c r="E21" s="67" t="s">
        <v>582</v>
      </c>
      <c r="F21" s="67" t="s">
        <v>583</v>
      </c>
      <c r="G21" s="67" t="s">
        <v>675</v>
      </c>
      <c r="H21" s="67" t="s">
        <v>584</v>
      </c>
      <c r="I21" s="67" t="s">
        <v>595</v>
      </c>
      <c r="J21" s="67" t="s">
        <v>184</v>
      </c>
      <c r="K21" s="68">
        <v>0.2</v>
      </c>
      <c r="L21" s="69">
        <v>0.2</v>
      </c>
      <c r="M21" s="68">
        <v>6</v>
      </c>
      <c r="N21" s="69">
        <v>6</v>
      </c>
      <c r="O21" s="68">
        <v>7</v>
      </c>
      <c r="P21" s="69">
        <v>7</v>
      </c>
      <c r="Q21" s="70">
        <v>8.4000000000000021</v>
      </c>
      <c r="R21" s="71">
        <v>8.4000000000000021</v>
      </c>
    </row>
    <row r="22" spans="1:18" ht="210" customHeight="1" x14ac:dyDescent="0.25">
      <c r="A22" s="64">
        <v>92</v>
      </c>
      <c r="B22" s="65" t="s">
        <v>1960</v>
      </c>
      <c r="C22" s="66" t="s">
        <v>1961</v>
      </c>
      <c r="D22"/>
      <c r="E22" s="67" t="s">
        <v>585</v>
      </c>
      <c r="F22" s="67" t="s">
        <v>586</v>
      </c>
      <c r="G22" s="67" t="s">
        <v>676</v>
      </c>
      <c r="H22" s="67" t="s">
        <v>587</v>
      </c>
      <c r="I22" s="67" t="s">
        <v>595</v>
      </c>
      <c r="J22" s="67" t="s">
        <v>184</v>
      </c>
      <c r="K22" s="68">
        <v>0.1</v>
      </c>
      <c r="L22" s="69">
        <v>0.1</v>
      </c>
      <c r="M22" s="68">
        <v>6</v>
      </c>
      <c r="N22" s="69">
        <v>6</v>
      </c>
      <c r="O22" s="68">
        <v>15</v>
      </c>
      <c r="P22" s="69">
        <v>15</v>
      </c>
      <c r="Q22" s="70">
        <v>9.0000000000000018</v>
      </c>
      <c r="R22" s="71">
        <v>9.0000000000000018</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3:R1048576">
    <cfRule type="expression" dxfId="315" priority="9">
      <formula>IF(ROW(Q1)&gt;6,Q1&gt;400)</formula>
    </cfRule>
    <cfRule type="expression" dxfId="314" priority="10">
      <formula>IF(ROW(Q1)&gt;6,Q1&gt;200)</formula>
    </cfRule>
    <cfRule type="expression" dxfId="313" priority="11">
      <formula>IF(ROW(Q1)&gt;6,Q1&gt;70)</formula>
    </cfRule>
    <cfRule type="expression" dxfId="312" priority="12">
      <formula>IF(ROW(Q1)&gt;6,Q1&gt;20)</formula>
    </cfRule>
  </conditionalFormatting>
  <conditionalFormatting sqref="Q7:R22">
    <cfRule type="expression" dxfId="311" priority="1">
      <formula>IF(ROW(Q7)&gt;6,Q7&gt;400)</formula>
    </cfRule>
    <cfRule type="expression" dxfId="310" priority="2">
      <formula>IF(ROW(Q7)&gt;6,Q7&gt;200)</formula>
    </cfRule>
    <cfRule type="expression" dxfId="309" priority="3">
      <formula>IF(ROW(Q7)&gt;6,Q7&gt;70)</formula>
    </cfRule>
    <cfRule type="expression" dxfId="308" priority="4">
      <formula>IF(ROW(Q7)&gt;6,Q7&gt;20)</formula>
    </cfRule>
  </conditionalFormatting>
  <dataValidations count="4">
    <dataValidation type="list" allowBlank="1" showInputMessage="1" showErrorMessage="1" sqref="K7:L1048576">
      <formula1>Вр</formula1>
    </dataValidation>
    <dataValidation type="list" allowBlank="1" showInputMessage="1" showErrorMessage="1" sqref="M7:N1048576">
      <formula1>Пд</formula1>
    </dataValidation>
    <dataValidation type="list" allowBlank="1" showInputMessage="1" showErrorMessage="1" sqref="O7:P1048576">
      <formula1>Пс</formula1>
    </dataValidation>
    <dataValidation type="list" allowBlank="1" showInputMessage="1" showErrorMessage="1" sqref="F7:F1048576">
      <formula1>Код</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65"/>
  <sheetViews>
    <sheetView view="pageBreakPreview" topLeftCell="A4" zoomScale="60" zoomScaleNormal="80" workbookViewId="0">
      <selection activeCell="B7" sqref="B7"/>
    </sheetView>
  </sheetViews>
  <sheetFormatPr defaultColWidth="9.140625" defaultRowHeight="21" x14ac:dyDescent="0.25"/>
  <cols>
    <col min="1" max="1" width="7.42578125" style="19" customWidth="1"/>
    <col min="2" max="2" width="159.7109375" style="19" customWidth="1"/>
    <col min="3" max="3" width="77.5703125" style="19" hidden="1" customWidth="1"/>
    <col min="4" max="4" width="12.7109375" style="19" hidden="1" customWidth="1"/>
    <col min="5" max="5" width="20.85546875" style="19" customWidth="1"/>
    <col min="6" max="6" width="11.5703125" style="19" customWidth="1"/>
    <col min="7" max="7" width="39.85546875" style="19" customWidth="1"/>
    <col min="8" max="8" width="33.28515625" style="19" customWidth="1"/>
    <col min="9" max="9" width="32.140625" style="19" customWidth="1"/>
    <col min="10" max="10" width="31"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8" width="6.85546875" style="22" customWidth="1"/>
    <col min="19" max="19" width="52.140625" style="24" customWidth="1"/>
    <col min="20" max="20" width="6.85546875" style="25" hidden="1" customWidth="1"/>
    <col min="21" max="16384" width="9.140625" style="26"/>
  </cols>
  <sheetData>
    <row r="1" spans="1:20" s="7" customFormat="1" ht="21.75" hidden="1" thickBot="1" x14ac:dyDescent="0.3">
      <c r="A1" s="31"/>
      <c r="B1" s="31"/>
      <c r="C1" s="31"/>
      <c r="D1" s="31"/>
      <c r="E1" s="31"/>
      <c r="F1" s="31"/>
      <c r="G1" s="31"/>
      <c r="H1" s="31"/>
      <c r="I1" s="31"/>
      <c r="J1" s="31"/>
      <c r="K1" s="22"/>
      <c r="L1" s="22"/>
      <c r="M1" s="22"/>
      <c r="N1" s="22"/>
      <c r="O1" s="22"/>
      <c r="P1" s="22"/>
      <c r="Q1" s="22"/>
      <c r="R1" s="22"/>
      <c r="S1" s="5"/>
      <c r="T1" s="6"/>
    </row>
    <row r="2" spans="1:20" s="7" customFormat="1" ht="21.75" hidden="1" thickBot="1" x14ac:dyDescent="0.3">
      <c r="A2" s="31"/>
      <c r="B2" s="31"/>
      <c r="C2" s="31"/>
      <c r="D2" s="31"/>
      <c r="E2" s="31"/>
      <c r="F2" s="31"/>
      <c r="G2" s="31"/>
      <c r="H2" s="31"/>
      <c r="I2" s="31"/>
      <c r="J2" s="31"/>
      <c r="K2" s="22"/>
      <c r="L2" s="22"/>
      <c r="M2" s="22"/>
      <c r="N2" s="22"/>
      <c r="O2" s="22"/>
      <c r="P2" s="22"/>
      <c r="Q2" s="22"/>
      <c r="R2" s="22"/>
      <c r="S2" s="5"/>
      <c r="T2" s="6"/>
    </row>
    <row r="3" spans="1:20" s="7" customFormat="1" ht="21.75" hidden="1" thickBot="1" x14ac:dyDescent="0.3">
      <c r="A3" s="31"/>
      <c r="B3" s="31"/>
      <c r="C3" s="31"/>
      <c r="D3" s="31"/>
      <c r="E3" s="31"/>
      <c r="F3" s="31"/>
      <c r="G3" s="31"/>
      <c r="H3" s="31"/>
      <c r="I3" s="31"/>
      <c r="J3" s="31"/>
      <c r="K3" s="22"/>
      <c r="L3" s="22"/>
      <c r="M3" s="22"/>
      <c r="N3" s="22"/>
      <c r="O3" s="22"/>
      <c r="P3" s="22"/>
      <c r="Q3" s="22"/>
      <c r="R3" s="22"/>
      <c r="S3" s="5"/>
      <c r="T3" s="6"/>
    </row>
    <row r="4" spans="1:20" s="13" customFormat="1" ht="21" customHeight="1" x14ac:dyDescent="0.25">
      <c r="A4" s="98" t="s">
        <v>0</v>
      </c>
      <c r="B4" s="98" t="s">
        <v>1</v>
      </c>
      <c r="C4" s="98" t="s">
        <v>2</v>
      </c>
      <c r="D4" s="98"/>
      <c r="E4" s="99" t="s">
        <v>3</v>
      </c>
      <c r="F4" s="99" t="s">
        <v>4</v>
      </c>
      <c r="G4" s="99"/>
      <c r="H4" s="99" t="s">
        <v>5</v>
      </c>
      <c r="I4" s="99" t="s">
        <v>6</v>
      </c>
      <c r="J4" s="99" t="s">
        <v>7</v>
      </c>
      <c r="K4" s="88" t="s">
        <v>8</v>
      </c>
      <c r="L4" s="88"/>
      <c r="M4" s="88"/>
      <c r="N4" s="88"/>
      <c r="O4" s="88"/>
      <c r="P4" s="88"/>
      <c r="Q4" s="88"/>
      <c r="R4" s="88"/>
      <c r="S4" s="83"/>
      <c r="T4" s="12"/>
    </row>
    <row r="5" spans="1:20" s="13" customFormat="1" x14ac:dyDescent="0.25">
      <c r="A5" s="98"/>
      <c r="B5" s="98"/>
      <c r="C5" s="98"/>
      <c r="D5" s="98"/>
      <c r="E5" s="99"/>
      <c r="F5" s="99" t="s">
        <v>9</v>
      </c>
      <c r="G5" s="99" t="s">
        <v>10</v>
      </c>
      <c r="H5" s="99"/>
      <c r="I5" s="99"/>
      <c r="J5" s="99"/>
      <c r="K5" s="88" t="s">
        <v>11</v>
      </c>
      <c r="L5" s="88"/>
      <c r="M5" s="88" t="s">
        <v>12</v>
      </c>
      <c r="N5" s="88"/>
      <c r="O5" s="88" t="s">
        <v>13</v>
      </c>
      <c r="P5" s="88"/>
      <c r="Q5" s="88" t="s">
        <v>14</v>
      </c>
      <c r="R5" s="88"/>
      <c r="S5" s="84"/>
      <c r="T5" s="12"/>
    </row>
    <row r="6" spans="1:20" s="13" customFormat="1" ht="42.75" thickBot="1" x14ac:dyDescent="0.3">
      <c r="A6" s="98"/>
      <c r="B6" s="98"/>
      <c r="C6" s="98"/>
      <c r="D6" s="98"/>
      <c r="E6" s="99"/>
      <c r="F6" s="99"/>
      <c r="G6" s="99"/>
      <c r="H6" s="99"/>
      <c r="I6" s="99"/>
      <c r="J6" s="99"/>
      <c r="K6" s="32" t="s">
        <v>15</v>
      </c>
      <c r="L6" s="32" t="s">
        <v>16</v>
      </c>
      <c r="M6" s="32" t="s">
        <v>15</v>
      </c>
      <c r="N6" s="32" t="s">
        <v>16</v>
      </c>
      <c r="O6" s="32" t="s">
        <v>15</v>
      </c>
      <c r="P6" s="32" t="s">
        <v>16</v>
      </c>
      <c r="Q6" s="32" t="s">
        <v>15</v>
      </c>
      <c r="R6" s="32" t="s">
        <v>16</v>
      </c>
      <c r="S6" s="85"/>
      <c r="T6" s="12"/>
    </row>
    <row r="7" spans="1:20" ht="341.25" customHeight="1" x14ac:dyDescent="0.25">
      <c r="A7" s="33">
        <v>1</v>
      </c>
      <c r="B7" s="33" t="s">
        <v>953</v>
      </c>
      <c r="C7" s="19" t="s">
        <v>954</v>
      </c>
      <c r="D7" s="34"/>
      <c r="E7" s="19" t="s">
        <v>19</v>
      </c>
      <c r="F7" s="19" t="s">
        <v>20</v>
      </c>
      <c r="G7" s="19" t="s">
        <v>594</v>
      </c>
      <c r="H7" s="19" t="s">
        <v>21</v>
      </c>
      <c r="I7" s="19" t="s">
        <v>595</v>
      </c>
      <c r="J7" s="19" t="s">
        <v>397</v>
      </c>
      <c r="K7" s="20">
        <v>1</v>
      </c>
      <c r="L7" s="21">
        <v>1</v>
      </c>
      <c r="M7" s="20">
        <v>6</v>
      </c>
      <c r="N7" s="21">
        <v>6</v>
      </c>
      <c r="O7" s="20">
        <v>3</v>
      </c>
      <c r="P7" s="21">
        <v>3</v>
      </c>
      <c r="Q7" s="22">
        <v>18</v>
      </c>
      <c r="R7" s="22">
        <v>18</v>
      </c>
    </row>
    <row r="8" spans="1:20" ht="210" customHeight="1" x14ac:dyDescent="0.25">
      <c r="A8" s="33">
        <v>2</v>
      </c>
      <c r="B8" s="33" t="s">
        <v>955</v>
      </c>
      <c r="C8" s="19" t="s">
        <v>956</v>
      </c>
      <c r="D8" s="34"/>
      <c r="E8" s="19" t="s">
        <v>25</v>
      </c>
      <c r="F8" s="19" t="s">
        <v>26</v>
      </c>
      <c r="G8" s="19" t="s">
        <v>598</v>
      </c>
      <c r="H8" s="19" t="s">
        <v>27</v>
      </c>
      <c r="I8" s="19" t="s">
        <v>599</v>
      </c>
      <c r="J8" s="19" t="s">
        <v>28</v>
      </c>
      <c r="K8" s="20">
        <v>0.5</v>
      </c>
      <c r="L8" s="21">
        <v>0.2</v>
      </c>
      <c r="M8" s="20">
        <v>6</v>
      </c>
      <c r="N8" s="21">
        <v>6</v>
      </c>
      <c r="O8" s="20">
        <v>15</v>
      </c>
      <c r="P8" s="21">
        <v>15</v>
      </c>
      <c r="Q8" s="22">
        <v>45</v>
      </c>
      <c r="R8" s="22">
        <v>18.000000000000004</v>
      </c>
    </row>
    <row r="9" spans="1:20" ht="210" customHeight="1" x14ac:dyDescent="0.25">
      <c r="A9" s="33">
        <v>3</v>
      </c>
      <c r="B9" s="33" t="s">
        <v>955</v>
      </c>
      <c r="C9" s="19" t="s">
        <v>956</v>
      </c>
      <c r="D9" s="34"/>
      <c r="E9" s="19" t="s">
        <v>37</v>
      </c>
      <c r="F9" s="19" t="s">
        <v>38</v>
      </c>
      <c r="G9" s="19" t="s">
        <v>602</v>
      </c>
      <c r="H9" s="19" t="s">
        <v>39</v>
      </c>
      <c r="I9" s="19" t="s">
        <v>599</v>
      </c>
      <c r="J9" s="19" t="s">
        <v>28</v>
      </c>
      <c r="K9" s="20">
        <v>0.5</v>
      </c>
      <c r="L9" s="21">
        <v>0.2</v>
      </c>
      <c r="M9" s="20">
        <v>6</v>
      </c>
      <c r="N9" s="21">
        <v>6</v>
      </c>
      <c r="O9" s="20">
        <v>15</v>
      </c>
      <c r="P9" s="21">
        <v>15</v>
      </c>
      <c r="Q9" s="22">
        <v>45</v>
      </c>
      <c r="R9" s="22">
        <v>18.000000000000004</v>
      </c>
    </row>
    <row r="10" spans="1:20" ht="210" customHeight="1" x14ac:dyDescent="0.25">
      <c r="A10" s="33">
        <v>4</v>
      </c>
      <c r="B10" s="33" t="s">
        <v>957</v>
      </c>
      <c r="C10" s="19" t="s">
        <v>958</v>
      </c>
      <c r="D10" s="34"/>
      <c r="E10" s="19" t="s">
        <v>42</v>
      </c>
      <c r="F10" s="19" t="s">
        <v>43</v>
      </c>
      <c r="G10" s="19" t="s">
        <v>605</v>
      </c>
      <c r="H10" s="19" t="s">
        <v>44</v>
      </c>
      <c r="I10" s="19" t="s">
        <v>599</v>
      </c>
      <c r="J10" s="19" t="s">
        <v>45</v>
      </c>
      <c r="K10" s="20">
        <v>1</v>
      </c>
      <c r="L10" s="21">
        <v>0.5</v>
      </c>
      <c r="M10" s="20">
        <v>6</v>
      </c>
      <c r="N10" s="21">
        <v>6</v>
      </c>
      <c r="O10" s="20">
        <v>7</v>
      </c>
      <c r="P10" s="21">
        <v>7</v>
      </c>
      <c r="Q10" s="22">
        <v>42</v>
      </c>
      <c r="R10" s="22">
        <v>21</v>
      </c>
    </row>
    <row r="11" spans="1:20" ht="210" customHeight="1" x14ac:dyDescent="0.25">
      <c r="A11" s="33">
        <v>5</v>
      </c>
      <c r="B11" s="33" t="s">
        <v>955</v>
      </c>
      <c r="C11" s="19" t="s">
        <v>956</v>
      </c>
      <c r="D11" s="34"/>
      <c r="E11" s="19" t="s">
        <v>611</v>
      </c>
      <c r="F11" s="19" t="s">
        <v>612</v>
      </c>
      <c r="G11" s="19" t="s">
        <v>613</v>
      </c>
      <c r="H11" s="19" t="s">
        <v>614</v>
      </c>
      <c r="I11" s="19" t="s">
        <v>599</v>
      </c>
      <c r="J11" s="19" t="s">
        <v>615</v>
      </c>
      <c r="K11" s="20">
        <v>0.5</v>
      </c>
      <c r="L11" s="21">
        <v>0.2</v>
      </c>
      <c r="M11" s="20">
        <v>6</v>
      </c>
      <c r="N11" s="21">
        <v>6</v>
      </c>
      <c r="O11" s="20">
        <v>7</v>
      </c>
      <c r="P11" s="21">
        <v>7</v>
      </c>
      <c r="Q11" s="22">
        <v>21</v>
      </c>
      <c r="R11" s="22">
        <v>8.4000000000000021</v>
      </c>
    </row>
    <row r="12" spans="1:20" ht="210" customHeight="1" x14ac:dyDescent="0.25">
      <c r="A12" s="33">
        <v>6</v>
      </c>
      <c r="B12" s="33" t="s">
        <v>959</v>
      </c>
      <c r="C12" s="19" t="s">
        <v>960</v>
      </c>
      <c r="D12" s="34"/>
      <c r="E12" s="19" t="s">
        <v>54</v>
      </c>
      <c r="F12" s="19" t="s">
        <v>55</v>
      </c>
      <c r="G12" s="19" t="s">
        <v>618</v>
      </c>
      <c r="H12" s="19" t="s">
        <v>56</v>
      </c>
      <c r="I12" s="19" t="s">
        <v>599</v>
      </c>
      <c r="J12" s="19" t="s">
        <v>57</v>
      </c>
      <c r="K12" s="20">
        <v>1</v>
      </c>
      <c r="L12" s="21">
        <v>0.5</v>
      </c>
      <c r="M12" s="20">
        <v>6</v>
      </c>
      <c r="N12" s="21">
        <v>6</v>
      </c>
      <c r="O12" s="20">
        <v>7</v>
      </c>
      <c r="P12" s="21">
        <v>7</v>
      </c>
      <c r="Q12" s="22">
        <v>42</v>
      </c>
      <c r="R12" s="22">
        <v>21</v>
      </c>
    </row>
    <row r="13" spans="1:20" ht="210" customHeight="1" x14ac:dyDescent="0.25">
      <c r="A13" s="33">
        <v>7</v>
      </c>
      <c r="B13" s="33" t="s">
        <v>957</v>
      </c>
      <c r="C13" s="19" t="s">
        <v>958</v>
      </c>
      <c r="D13" s="34"/>
      <c r="E13" s="19" t="s">
        <v>60</v>
      </c>
      <c r="F13" s="19" t="s">
        <v>61</v>
      </c>
      <c r="G13" s="19" t="s">
        <v>621</v>
      </c>
      <c r="H13" s="19" t="s">
        <v>62</v>
      </c>
      <c r="I13" s="19" t="s">
        <v>599</v>
      </c>
      <c r="J13" s="19" t="s">
        <v>51</v>
      </c>
      <c r="K13" s="20">
        <v>0.5</v>
      </c>
      <c r="L13" s="21">
        <v>0.2</v>
      </c>
      <c r="M13" s="20">
        <v>6</v>
      </c>
      <c r="N13" s="21">
        <v>6</v>
      </c>
      <c r="O13" s="20">
        <v>15</v>
      </c>
      <c r="P13" s="21">
        <v>15</v>
      </c>
      <c r="Q13" s="22">
        <v>45</v>
      </c>
      <c r="R13" s="22">
        <v>18.000000000000004</v>
      </c>
    </row>
    <row r="14" spans="1:20" ht="210" customHeight="1" x14ac:dyDescent="0.25">
      <c r="A14" s="33">
        <v>8</v>
      </c>
      <c r="B14" s="33" t="s">
        <v>957</v>
      </c>
      <c r="C14" s="19" t="s">
        <v>958</v>
      </c>
      <c r="D14" s="34"/>
      <c r="E14" s="19" t="s">
        <v>65</v>
      </c>
      <c r="F14" s="19" t="s">
        <v>66</v>
      </c>
      <c r="G14" s="19" t="s">
        <v>624</v>
      </c>
      <c r="H14" s="19" t="s">
        <v>67</v>
      </c>
      <c r="I14" s="19" t="s">
        <v>599</v>
      </c>
      <c r="J14" s="19" t="s">
        <v>51</v>
      </c>
      <c r="K14" s="20">
        <v>0.5</v>
      </c>
      <c r="L14" s="21">
        <v>0.2</v>
      </c>
      <c r="M14" s="20">
        <v>6</v>
      </c>
      <c r="N14" s="21">
        <v>6</v>
      </c>
      <c r="O14" s="20">
        <v>15</v>
      </c>
      <c r="P14" s="21">
        <v>15</v>
      </c>
      <c r="Q14" s="22">
        <v>45</v>
      </c>
      <c r="R14" s="22">
        <v>18.000000000000004</v>
      </c>
    </row>
    <row r="15" spans="1:20" ht="210" customHeight="1" x14ac:dyDescent="0.25">
      <c r="A15" s="33">
        <v>9</v>
      </c>
      <c r="B15" s="33" t="s">
        <v>957</v>
      </c>
      <c r="C15" s="19" t="s">
        <v>958</v>
      </c>
      <c r="D15" s="34"/>
      <c r="E15" s="19" t="s">
        <v>65</v>
      </c>
      <c r="F15" s="19" t="s">
        <v>70</v>
      </c>
      <c r="G15" s="19" t="s">
        <v>627</v>
      </c>
      <c r="H15" s="19" t="s">
        <v>71</v>
      </c>
      <c r="I15" s="19" t="s">
        <v>599</v>
      </c>
      <c r="J15" s="19" t="s">
        <v>72</v>
      </c>
      <c r="K15" s="20">
        <v>0.5</v>
      </c>
      <c r="L15" s="21">
        <v>0.2</v>
      </c>
      <c r="M15" s="20">
        <v>6</v>
      </c>
      <c r="N15" s="21">
        <v>6</v>
      </c>
      <c r="O15" s="20">
        <v>15</v>
      </c>
      <c r="P15" s="21">
        <v>15</v>
      </c>
      <c r="Q15" s="22">
        <v>45</v>
      </c>
      <c r="R15" s="22">
        <v>18.000000000000004</v>
      </c>
    </row>
    <row r="16" spans="1:20" ht="210" customHeight="1" x14ac:dyDescent="0.25">
      <c r="A16" s="33">
        <v>10</v>
      </c>
      <c r="B16" s="33" t="s">
        <v>961</v>
      </c>
      <c r="C16" s="19" t="s">
        <v>962</v>
      </c>
      <c r="D16" s="34"/>
      <c r="E16" s="19" t="s">
        <v>75</v>
      </c>
      <c r="F16" s="19" t="s">
        <v>76</v>
      </c>
      <c r="G16" s="19" t="s">
        <v>630</v>
      </c>
      <c r="H16" s="19" t="s">
        <v>77</v>
      </c>
      <c r="I16" s="19" t="s">
        <v>599</v>
      </c>
      <c r="J16" s="19" t="s">
        <v>78</v>
      </c>
      <c r="K16" s="20">
        <v>0.5</v>
      </c>
      <c r="L16" s="21">
        <v>0.2</v>
      </c>
      <c r="M16" s="20">
        <v>6</v>
      </c>
      <c r="N16" s="21">
        <v>6</v>
      </c>
      <c r="O16" s="20">
        <v>15</v>
      </c>
      <c r="P16" s="21">
        <v>15</v>
      </c>
      <c r="Q16" s="22">
        <v>45</v>
      </c>
      <c r="R16" s="22">
        <v>18.000000000000004</v>
      </c>
    </row>
    <row r="17" spans="1:18" ht="210" customHeight="1" x14ac:dyDescent="0.25">
      <c r="A17" s="33">
        <v>11</v>
      </c>
      <c r="B17" s="33" t="s">
        <v>963</v>
      </c>
      <c r="C17" s="19" t="s">
        <v>964</v>
      </c>
      <c r="D17" s="34"/>
      <c r="E17" s="19" t="s">
        <v>81</v>
      </c>
      <c r="F17" s="19" t="s">
        <v>82</v>
      </c>
      <c r="G17" s="19" t="s">
        <v>633</v>
      </c>
      <c r="H17" s="19" t="s">
        <v>83</v>
      </c>
      <c r="I17" s="19" t="s">
        <v>599</v>
      </c>
      <c r="J17" s="19" t="s">
        <v>78</v>
      </c>
      <c r="K17" s="20">
        <v>0.2</v>
      </c>
      <c r="L17" s="21">
        <v>0.1</v>
      </c>
      <c r="M17" s="20">
        <v>6</v>
      </c>
      <c r="N17" s="21">
        <v>6</v>
      </c>
      <c r="O17" s="20">
        <v>40</v>
      </c>
      <c r="P17" s="21">
        <v>40</v>
      </c>
      <c r="Q17" s="22">
        <v>48.000000000000007</v>
      </c>
      <c r="R17" s="22">
        <v>24.000000000000004</v>
      </c>
    </row>
    <row r="18" spans="1:18" ht="210" customHeight="1" x14ac:dyDescent="0.25">
      <c r="A18" s="33">
        <v>12</v>
      </c>
      <c r="B18" s="33" t="s">
        <v>965</v>
      </c>
      <c r="C18" s="19" t="s">
        <v>966</v>
      </c>
      <c r="D18" s="34"/>
      <c r="E18" s="19" t="s">
        <v>86</v>
      </c>
      <c r="F18" s="19" t="s">
        <v>87</v>
      </c>
      <c r="G18" s="19" t="s">
        <v>636</v>
      </c>
      <c r="H18" s="19" t="s">
        <v>88</v>
      </c>
      <c r="I18" s="19" t="s">
        <v>599</v>
      </c>
      <c r="J18" s="19" t="s">
        <v>45</v>
      </c>
      <c r="K18" s="20">
        <v>1</v>
      </c>
      <c r="L18" s="21">
        <v>0.5</v>
      </c>
      <c r="M18" s="20">
        <v>6</v>
      </c>
      <c r="N18" s="21">
        <v>6</v>
      </c>
      <c r="O18" s="20">
        <v>7</v>
      </c>
      <c r="P18" s="21">
        <v>7</v>
      </c>
      <c r="Q18" s="22">
        <v>42</v>
      </c>
      <c r="R18" s="22">
        <v>21</v>
      </c>
    </row>
    <row r="19" spans="1:18" ht="210" customHeight="1" x14ac:dyDescent="0.25">
      <c r="A19" s="33">
        <v>13</v>
      </c>
      <c r="B19" s="33" t="s">
        <v>957</v>
      </c>
      <c r="C19" s="19" t="s">
        <v>958</v>
      </c>
      <c r="D19" s="34"/>
      <c r="E19" s="19" t="s">
        <v>91</v>
      </c>
      <c r="F19" s="19" t="s">
        <v>92</v>
      </c>
      <c r="G19" s="19" t="s">
        <v>639</v>
      </c>
      <c r="H19" s="19" t="s">
        <v>93</v>
      </c>
      <c r="I19" s="19" t="s">
        <v>599</v>
      </c>
      <c r="J19" s="19" t="s">
        <v>94</v>
      </c>
      <c r="K19" s="20">
        <v>3</v>
      </c>
      <c r="L19" s="21">
        <v>1</v>
      </c>
      <c r="M19" s="20">
        <v>6</v>
      </c>
      <c r="N19" s="21">
        <v>6</v>
      </c>
      <c r="O19" s="20">
        <v>3</v>
      </c>
      <c r="P19" s="21">
        <v>3</v>
      </c>
      <c r="Q19" s="22">
        <v>54</v>
      </c>
      <c r="R19" s="22">
        <v>18</v>
      </c>
    </row>
    <row r="20" spans="1:18" ht="210" customHeight="1" x14ac:dyDescent="0.25">
      <c r="A20" s="33">
        <v>14</v>
      </c>
      <c r="B20" s="33" t="s">
        <v>967</v>
      </c>
      <c r="C20" s="19" t="s">
        <v>968</v>
      </c>
      <c r="D20" s="34"/>
      <c r="E20" s="19" t="s">
        <v>97</v>
      </c>
      <c r="F20" s="19" t="s">
        <v>98</v>
      </c>
      <c r="G20" s="19" t="s">
        <v>642</v>
      </c>
      <c r="H20" s="19" t="s">
        <v>99</v>
      </c>
      <c r="I20" s="19" t="s">
        <v>599</v>
      </c>
      <c r="J20" s="19" t="s">
        <v>100</v>
      </c>
      <c r="K20" s="20">
        <v>0.5</v>
      </c>
      <c r="L20" s="21">
        <v>0.2</v>
      </c>
      <c r="M20" s="20">
        <v>6</v>
      </c>
      <c r="N20" s="21">
        <v>6</v>
      </c>
      <c r="O20" s="20">
        <v>15</v>
      </c>
      <c r="P20" s="21">
        <v>15</v>
      </c>
      <c r="Q20" s="22">
        <v>45</v>
      </c>
      <c r="R20" s="22">
        <v>18.000000000000004</v>
      </c>
    </row>
    <row r="21" spans="1:18" ht="210" customHeight="1" x14ac:dyDescent="0.25">
      <c r="A21" s="33">
        <v>15</v>
      </c>
      <c r="B21" s="33" t="s">
        <v>955</v>
      </c>
      <c r="C21" s="19" t="s">
        <v>956</v>
      </c>
      <c r="D21" s="34"/>
      <c r="E21" s="19" t="s">
        <v>103</v>
      </c>
      <c r="F21" s="19" t="s">
        <v>104</v>
      </c>
      <c r="G21" s="19" t="s">
        <v>643</v>
      </c>
      <c r="H21" s="19" t="s">
        <v>105</v>
      </c>
      <c r="I21" s="19" t="s">
        <v>599</v>
      </c>
      <c r="J21" s="19" t="s">
        <v>106</v>
      </c>
      <c r="K21" s="20">
        <v>0.5</v>
      </c>
      <c r="L21" s="21">
        <v>0.2</v>
      </c>
      <c r="M21" s="20">
        <v>6</v>
      </c>
      <c r="N21" s="21">
        <v>6</v>
      </c>
      <c r="O21" s="20">
        <v>15</v>
      </c>
      <c r="P21" s="21">
        <v>15</v>
      </c>
      <c r="Q21" s="22">
        <v>45</v>
      </c>
      <c r="R21" s="22">
        <v>18.000000000000004</v>
      </c>
    </row>
    <row r="22" spans="1:18" ht="210" customHeight="1" x14ac:dyDescent="0.25">
      <c r="A22" s="33">
        <v>16</v>
      </c>
      <c r="B22" s="33" t="s">
        <v>959</v>
      </c>
      <c r="C22" s="19" t="s">
        <v>960</v>
      </c>
      <c r="D22" s="34"/>
      <c r="E22" s="19" t="s">
        <v>109</v>
      </c>
      <c r="F22" s="19" t="s">
        <v>110</v>
      </c>
      <c r="G22" s="19" t="s">
        <v>646</v>
      </c>
      <c r="H22" s="19" t="s">
        <v>111</v>
      </c>
      <c r="I22" s="19" t="s">
        <v>599</v>
      </c>
      <c r="J22" s="19" t="s">
        <v>112</v>
      </c>
      <c r="K22" s="20">
        <v>3</v>
      </c>
      <c r="L22" s="21">
        <v>1</v>
      </c>
      <c r="M22" s="20">
        <v>6</v>
      </c>
      <c r="N22" s="21">
        <v>6</v>
      </c>
      <c r="O22" s="20">
        <v>3</v>
      </c>
      <c r="P22" s="21">
        <v>3</v>
      </c>
      <c r="Q22" s="22">
        <v>54</v>
      </c>
      <c r="R22" s="22">
        <v>18</v>
      </c>
    </row>
    <row r="23" spans="1:18" ht="210" customHeight="1" x14ac:dyDescent="0.25">
      <c r="A23" s="33">
        <v>17</v>
      </c>
      <c r="B23" s="33" t="s">
        <v>953</v>
      </c>
      <c r="C23" s="19" t="s">
        <v>954</v>
      </c>
      <c r="D23" s="34"/>
      <c r="E23" s="19" t="s">
        <v>426</v>
      </c>
      <c r="F23" s="19" t="s">
        <v>32</v>
      </c>
      <c r="G23" s="19" t="s">
        <v>647</v>
      </c>
      <c r="H23" s="19" t="s">
        <v>33</v>
      </c>
      <c r="I23" s="19" t="s">
        <v>599</v>
      </c>
      <c r="J23" s="19" t="s">
        <v>34</v>
      </c>
      <c r="K23" s="20">
        <v>3</v>
      </c>
      <c r="L23" s="21">
        <v>1</v>
      </c>
      <c r="M23" s="20">
        <v>6</v>
      </c>
      <c r="N23" s="21">
        <v>6</v>
      </c>
      <c r="O23" s="20">
        <v>3</v>
      </c>
      <c r="P23" s="21">
        <v>3</v>
      </c>
      <c r="Q23" s="22">
        <v>54</v>
      </c>
      <c r="R23" s="22">
        <v>18</v>
      </c>
    </row>
    <row r="24" spans="1:18" ht="210" customHeight="1" x14ac:dyDescent="0.25">
      <c r="A24" s="33">
        <v>18</v>
      </c>
      <c r="B24" s="33" t="s">
        <v>957</v>
      </c>
      <c r="C24" s="19" t="s">
        <v>958</v>
      </c>
      <c r="D24" s="34"/>
      <c r="E24" s="19" t="s">
        <v>115</v>
      </c>
      <c r="F24" s="19" t="s">
        <v>116</v>
      </c>
      <c r="G24" s="19" t="s">
        <v>679</v>
      </c>
      <c r="H24" s="19" t="s">
        <v>117</v>
      </c>
      <c r="I24" s="19" t="s">
        <v>658</v>
      </c>
      <c r="J24" s="19" t="s">
        <v>118</v>
      </c>
      <c r="K24" s="20">
        <v>3</v>
      </c>
      <c r="L24" s="21">
        <v>1</v>
      </c>
      <c r="M24" s="20">
        <v>6</v>
      </c>
      <c r="N24" s="21">
        <v>6</v>
      </c>
      <c r="O24" s="20">
        <v>7</v>
      </c>
      <c r="P24" s="21">
        <v>3</v>
      </c>
      <c r="Q24" s="22">
        <v>126</v>
      </c>
      <c r="R24" s="22">
        <v>18</v>
      </c>
    </row>
    <row r="25" spans="1:18" ht="210" customHeight="1" x14ac:dyDescent="0.25">
      <c r="A25" s="33">
        <v>19</v>
      </c>
      <c r="B25" s="33" t="s">
        <v>959</v>
      </c>
      <c r="C25" s="19" t="s">
        <v>960</v>
      </c>
      <c r="D25" s="34"/>
      <c r="E25" s="19" t="s">
        <v>121</v>
      </c>
      <c r="F25" s="19" t="s">
        <v>122</v>
      </c>
      <c r="G25" s="19" t="s">
        <v>648</v>
      </c>
      <c r="H25" s="19" t="s">
        <v>123</v>
      </c>
      <c r="I25" s="19" t="s">
        <v>599</v>
      </c>
      <c r="J25" s="19" t="s">
        <v>124</v>
      </c>
      <c r="K25" s="20">
        <v>1</v>
      </c>
      <c r="L25" s="21">
        <v>0.5</v>
      </c>
      <c r="M25" s="20">
        <v>6</v>
      </c>
      <c r="N25" s="21">
        <v>6</v>
      </c>
      <c r="O25" s="20">
        <v>7</v>
      </c>
      <c r="P25" s="21">
        <v>7</v>
      </c>
      <c r="Q25" s="22">
        <v>42</v>
      </c>
      <c r="R25" s="22">
        <v>21</v>
      </c>
    </row>
    <row r="26" spans="1:18" ht="210" customHeight="1" x14ac:dyDescent="0.25">
      <c r="A26" s="33">
        <v>20</v>
      </c>
      <c r="B26" s="33" t="s">
        <v>969</v>
      </c>
      <c r="C26" s="19" t="s">
        <v>970</v>
      </c>
      <c r="D26" s="34"/>
      <c r="E26" s="19" t="s">
        <v>127</v>
      </c>
      <c r="F26" s="19" t="s">
        <v>128</v>
      </c>
      <c r="G26" s="19" t="s">
        <v>651</v>
      </c>
      <c r="H26" s="19" t="s">
        <v>129</v>
      </c>
      <c r="I26" s="19" t="s">
        <v>599</v>
      </c>
      <c r="J26" s="19" t="s">
        <v>130</v>
      </c>
      <c r="K26" s="20">
        <v>0.5</v>
      </c>
      <c r="L26" s="21">
        <v>0.2</v>
      </c>
      <c r="M26" s="20">
        <v>3</v>
      </c>
      <c r="N26" s="21">
        <v>3</v>
      </c>
      <c r="O26" s="20">
        <v>15</v>
      </c>
      <c r="P26" s="21">
        <v>15</v>
      </c>
      <c r="Q26" s="22">
        <v>22.5</v>
      </c>
      <c r="R26" s="22">
        <v>9.0000000000000018</v>
      </c>
    </row>
    <row r="27" spans="1:18" ht="210" customHeight="1" x14ac:dyDescent="0.25">
      <c r="A27" s="33">
        <v>21</v>
      </c>
      <c r="B27" s="33" t="s">
        <v>959</v>
      </c>
      <c r="C27" s="19" t="s">
        <v>960</v>
      </c>
      <c r="D27" s="34"/>
      <c r="E27" s="19" t="s">
        <v>133</v>
      </c>
      <c r="F27" s="19" t="s">
        <v>134</v>
      </c>
      <c r="G27" s="19" t="s">
        <v>652</v>
      </c>
      <c r="H27" s="19" t="s">
        <v>135</v>
      </c>
      <c r="I27" s="19" t="s">
        <v>599</v>
      </c>
      <c r="J27" s="19" t="s">
        <v>130</v>
      </c>
      <c r="K27" s="20">
        <v>0.5</v>
      </c>
      <c r="L27" s="21">
        <v>0.2</v>
      </c>
      <c r="M27" s="20">
        <v>3</v>
      </c>
      <c r="N27" s="21">
        <v>3</v>
      </c>
      <c r="O27" s="20">
        <v>15</v>
      </c>
      <c r="P27" s="21">
        <v>15</v>
      </c>
      <c r="Q27" s="22">
        <v>22.5</v>
      </c>
      <c r="R27" s="22">
        <v>9.0000000000000018</v>
      </c>
    </row>
    <row r="28" spans="1:18" ht="210" customHeight="1" x14ac:dyDescent="0.25">
      <c r="A28" s="33">
        <v>22</v>
      </c>
      <c r="B28" s="33" t="s">
        <v>953</v>
      </c>
      <c r="C28" s="19" t="s">
        <v>954</v>
      </c>
      <c r="D28" s="34"/>
      <c r="E28" s="19" t="s">
        <v>149</v>
      </c>
      <c r="F28" s="19" t="s">
        <v>150</v>
      </c>
      <c r="G28" s="19" t="s">
        <v>971</v>
      </c>
      <c r="H28" s="19" t="s">
        <v>151</v>
      </c>
      <c r="I28" s="19" t="s">
        <v>595</v>
      </c>
      <c r="J28" s="19" t="s">
        <v>152</v>
      </c>
      <c r="K28" s="20">
        <v>0.1</v>
      </c>
      <c r="L28" s="21">
        <v>0.1</v>
      </c>
      <c r="M28" s="20">
        <v>3</v>
      </c>
      <c r="N28" s="21">
        <v>3</v>
      </c>
      <c r="O28" s="20">
        <v>40</v>
      </c>
      <c r="P28" s="21">
        <v>40</v>
      </c>
      <c r="Q28" s="22">
        <v>12.000000000000002</v>
      </c>
      <c r="R28" s="22">
        <v>12.000000000000002</v>
      </c>
    </row>
    <row r="29" spans="1:18" ht="210" customHeight="1" x14ac:dyDescent="0.25">
      <c r="A29" s="33">
        <v>23</v>
      </c>
      <c r="B29" s="33" t="s">
        <v>972</v>
      </c>
      <c r="C29" s="19" t="s">
        <v>973</v>
      </c>
      <c r="D29" s="34"/>
      <c r="E29" s="19" t="s">
        <v>155</v>
      </c>
      <c r="F29" s="19" t="s">
        <v>156</v>
      </c>
      <c r="G29" s="19" t="s">
        <v>974</v>
      </c>
      <c r="H29" s="19" t="s">
        <v>157</v>
      </c>
      <c r="I29" s="19" t="s">
        <v>595</v>
      </c>
      <c r="J29" s="19" t="s">
        <v>152</v>
      </c>
      <c r="K29" s="20">
        <v>0.1</v>
      </c>
      <c r="L29" s="21">
        <v>0.1</v>
      </c>
      <c r="M29" s="20">
        <v>3</v>
      </c>
      <c r="N29" s="21">
        <v>3</v>
      </c>
      <c r="O29" s="20">
        <v>40</v>
      </c>
      <c r="P29" s="21">
        <v>40</v>
      </c>
      <c r="Q29" s="22">
        <v>12.000000000000002</v>
      </c>
      <c r="R29" s="22">
        <v>12.000000000000002</v>
      </c>
    </row>
    <row r="30" spans="1:18" ht="210" customHeight="1" x14ac:dyDescent="0.25">
      <c r="A30" s="33">
        <v>24</v>
      </c>
      <c r="B30" s="33" t="s">
        <v>953</v>
      </c>
      <c r="C30" s="19" t="s">
        <v>954</v>
      </c>
      <c r="D30" s="34"/>
      <c r="E30" s="19" t="s">
        <v>165</v>
      </c>
      <c r="F30" s="19" t="s">
        <v>166</v>
      </c>
      <c r="G30" s="19" t="s">
        <v>698</v>
      </c>
      <c r="H30" s="19" t="s">
        <v>167</v>
      </c>
      <c r="I30" s="19" t="s">
        <v>599</v>
      </c>
      <c r="J30" s="19" t="s">
        <v>975</v>
      </c>
      <c r="K30" s="20">
        <v>3</v>
      </c>
      <c r="L30" s="21">
        <v>1</v>
      </c>
      <c r="M30" s="20">
        <v>3</v>
      </c>
      <c r="N30" s="21">
        <v>3</v>
      </c>
      <c r="O30" s="20">
        <v>3</v>
      </c>
      <c r="P30" s="21">
        <v>3</v>
      </c>
      <c r="Q30" s="22">
        <v>27</v>
      </c>
      <c r="R30" s="22">
        <v>9</v>
      </c>
    </row>
    <row r="31" spans="1:18" ht="210" customHeight="1" x14ac:dyDescent="0.25">
      <c r="A31" s="33">
        <v>25</v>
      </c>
      <c r="B31" s="33" t="s">
        <v>955</v>
      </c>
      <c r="C31" s="19" t="s">
        <v>956</v>
      </c>
      <c r="D31" s="34"/>
      <c r="E31" s="19" t="s">
        <v>976</v>
      </c>
      <c r="F31" s="19" t="s">
        <v>977</v>
      </c>
      <c r="G31" s="19" t="s">
        <v>978</v>
      </c>
      <c r="H31" s="19" t="s">
        <v>979</v>
      </c>
      <c r="I31" s="19" t="s">
        <v>599</v>
      </c>
      <c r="J31" s="19" t="s">
        <v>180</v>
      </c>
      <c r="K31" s="20">
        <v>3</v>
      </c>
      <c r="L31" s="21">
        <v>1</v>
      </c>
      <c r="M31" s="20">
        <v>3</v>
      </c>
      <c r="N31" s="21">
        <v>3</v>
      </c>
      <c r="O31" s="20">
        <v>3</v>
      </c>
      <c r="P31" s="21">
        <v>3</v>
      </c>
      <c r="Q31" s="22">
        <v>27</v>
      </c>
      <c r="R31" s="22">
        <v>9</v>
      </c>
    </row>
    <row r="32" spans="1:18" ht="210" customHeight="1" x14ac:dyDescent="0.25">
      <c r="A32" s="33">
        <v>26</v>
      </c>
      <c r="B32" s="33" t="s">
        <v>967</v>
      </c>
      <c r="C32" s="19" t="s">
        <v>968</v>
      </c>
      <c r="D32" s="34"/>
      <c r="E32" s="19" t="s">
        <v>704</v>
      </c>
      <c r="F32" s="19" t="s">
        <v>705</v>
      </c>
      <c r="G32" s="19" t="s">
        <v>706</v>
      </c>
      <c r="H32" s="19" t="s">
        <v>707</v>
      </c>
      <c r="I32" s="19" t="s">
        <v>599</v>
      </c>
      <c r="J32" s="19" t="s">
        <v>980</v>
      </c>
      <c r="K32" s="20">
        <v>3</v>
      </c>
      <c r="L32" s="21">
        <v>1</v>
      </c>
      <c r="M32" s="20">
        <v>3</v>
      </c>
      <c r="N32" s="21">
        <v>3</v>
      </c>
      <c r="O32" s="20">
        <v>3</v>
      </c>
      <c r="P32" s="21">
        <v>3</v>
      </c>
      <c r="Q32" s="22">
        <v>27</v>
      </c>
      <c r="R32" s="22">
        <v>9</v>
      </c>
    </row>
    <row r="33" spans="1:18" ht="210" customHeight="1" x14ac:dyDescent="0.25">
      <c r="A33" s="33">
        <v>27</v>
      </c>
      <c r="B33" s="33" t="s">
        <v>953</v>
      </c>
      <c r="C33" s="19" t="s">
        <v>954</v>
      </c>
      <c r="D33" s="34"/>
      <c r="E33" s="19" t="s">
        <v>171</v>
      </c>
      <c r="F33" s="19" t="s">
        <v>172</v>
      </c>
      <c r="G33" s="19" t="s">
        <v>653</v>
      </c>
      <c r="H33" s="19" t="s">
        <v>173</v>
      </c>
      <c r="I33" s="19" t="s">
        <v>599</v>
      </c>
      <c r="J33" s="19" t="s">
        <v>981</v>
      </c>
      <c r="K33" s="20">
        <v>3</v>
      </c>
      <c r="L33" s="21">
        <v>0.5</v>
      </c>
      <c r="M33" s="20">
        <v>3</v>
      </c>
      <c r="N33" s="21">
        <v>3</v>
      </c>
      <c r="O33" s="20">
        <v>3</v>
      </c>
      <c r="P33" s="21">
        <v>3</v>
      </c>
      <c r="Q33" s="22">
        <v>27</v>
      </c>
      <c r="R33" s="22">
        <v>4.5</v>
      </c>
    </row>
    <row r="34" spans="1:18" ht="210" customHeight="1" x14ac:dyDescent="0.25">
      <c r="A34" s="33">
        <v>28</v>
      </c>
      <c r="B34" s="33" t="s">
        <v>955</v>
      </c>
      <c r="C34" s="19" t="s">
        <v>956</v>
      </c>
      <c r="D34" s="34"/>
      <c r="E34" s="19" t="s">
        <v>181</v>
      </c>
      <c r="F34" s="19" t="s">
        <v>182</v>
      </c>
      <c r="G34" s="19" t="s">
        <v>714</v>
      </c>
      <c r="H34" s="19" t="s">
        <v>183</v>
      </c>
      <c r="I34" s="19" t="s">
        <v>595</v>
      </c>
      <c r="J34" s="19" t="s">
        <v>982</v>
      </c>
      <c r="K34" s="20">
        <v>3</v>
      </c>
      <c r="L34" s="21">
        <v>3</v>
      </c>
      <c r="M34" s="20">
        <v>6</v>
      </c>
      <c r="N34" s="21">
        <v>6</v>
      </c>
      <c r="O34" s="20">
        <v>1</v>
      </c>
      <c r="P34" s="21">
        <v>1</v>
      </c>
      <c r="Q34" s="22">
        <v>18</v>
      </c>
      <c r="R34" s="22">
        <v>18</v>
      </c>
    </row>
    <row r="35" spans="1:18" ht="210" customHeight="1" x14ac:dyDescent="0.25">
      <c r="A35" s="33">
        <v>29</v>
      </c>
      <c r="B35" s="33" t="s">
        <v>957</v>
      </c>
      <c r="C35" s="19" t="s">
        <v>958</v>
      </c>
      <c r="D35" s="34"/>
      <c r="E35" s="19" t="s">
        <v>211</v>
      </c>
      <c r="F35" s="19" t="s">
        <v>212</v>
      </c>
      <c r="G35" s="19" t="s">
        <v>747</v>
      </c>
      <c r="H35" s="19" t="s">
        <v>213</v>
      </c>
      <c r="I35" s="19" t="s">
        <v>595</v>
      </c>
      <c r="J35" s="19" t="s">
        <v>184</v>
      </c>
      <c r="K35" s="20">
        <v>0.5</v>
      </c>
      <c r="L35" s="21">
        <v>0.5</v>
      </c>
      <c r="M35" s="20">
        <v>6</v>
      </c>
      <c r="N35" s="21">
        <v>6</v>
      </c>
      <c r="O35" s="20">
        <v>3</v>
      </c>
      <c r="P35" s="21">
        <v>3</v>
      </c>
      <c r="Q35" s="22">
        <v>9</v>
      </c>
      <c r="R35" s="22">
        <v>9</v>
      </c>
    </row>
    <row r="36" spans="1:18" ht="210" customHeight="1" x14ac:dyDescent="0.25">
      <c r="A36" s="33">
        <v>30</v>
      </c>
      <c r="B36" s="33" t="s">
        <v>965</v>
      </c>
      <c r="C36" s="19" t="s">
        <v>966</v>
      </c>
      <c r="D36" s="34"/>
      <c r="E36" s="19" t="s">
        <v>464</v>
      </c>
      <c r="F36" s="19" t="s">
        <v>465</v>
      </c>
      <c r="G36" s="19" t="s">
        <v>717</v>
      </c>
      <c r="H36" s="19" t="s">
        <v>466</v>
      </c>
      <c r="I36" s="19" t="s">
        <v>599</v>
      </c>
      <c r="J36" s="19" t="s">
        <v>467</v>
      </c>
      <c r="K36" s="20">
        <v>1</v>
      </c>
      <c r="L36" s="21">
        <v>0.5</v>
      </c>
      <c r="M36" s="20">
        <v>3</v>
      </c>
      <c r="N36" s="21">
        <v>3</v>
      </c>
      <c r="O36" s="20">
        <v>15</v>
      </c>
      <c r="P36" s="21">
        <v>15</v>
      </c>
      <c r="Q36" s="22">
        <v>45</v>
      </c>
      <c r="R36" s="22">
        <v>22.5</v>
      </c>
    </row>
    <row r="37" spans="1:18" ht="210" customHeight="1" x14ac:dyDescent="0.25">
      <c r="A37" s="33">
        <v>31</v>
      </c>
      <c r="B37" s="33" t="s">
        <v>965</v>
      </c>
      <c r="C37" s="19" t="s">
        <v>966</v>
      </c>
      <c r="D37" s="34"/>
      <c r="E37" s="19" t="s">
        <v>187</v>
      </c>
      <c r="F37" s="19" t="s">
        <v>188</v>
      </c>
      <c r="G37" s="19" t="s">
        <v>720</v>
      </c>
      <c r="H37" s="19" t="s">
        <v>189</v>
      </c>
      <c r="I37" s="19" t="s">
        <v>661</v>
      </c>
      <c r="J37" s="19" t="s">
        <v>190</v>
      </c>
      <c r="K37" s="20">
        <v>3</v>
      </c>
      <c r="L37" s="21">
        <v>0.5</v>
      </c>
      <c r="M37" s="20">
        <v>6</v>
      </c>
      <c r="N37" s="21">
        <v>6</v>
      </c>
      <c r="O37" s="20">
        <v>15</v>
      </c>
      <c r="P37" s="21">
        <v>15</v>
      </c>
      <c r="Q37" s="22">
        <v>270</v>
      </c>
      <c r="R37" s="22">
        <v>45</v>
      </c>
    </row>
    <row r="38" spans="1:18" ht="210" customHeight="1" x14ac:dyDescent="0.25">
      <c r="A38" s="33">
        <v>32</v>
      </c>
      <c r="B38" s="33" t="s">
        <v>965</v>
      </c>
      <c r="C38" s="19" t="s">
        <v>966</v>
      </c>
      <c r="D38" s="34"/>
      <c r="E38" s="19" t="s">
        <v>187</v>
      </c>
      <c r="F38" s="19" t="s">
        <v>468</v>
      </c>
      <c r="G38" s="19" t="s">
        <v>723</v>
      </c>
      <c r="H38" s="19" t="s">
        <v>469</v>
      </c>
      <c r="I38" s="19" t="s">
        <v>661</v>
      </c>
      <c r="J38" s="19" t="s">
        <v>190</v>
      </c>
      <c r="K38" s="20">
        <v>3</v>
      </c>
      <c r="L38" s="21">
        <v>0.5</v>
      </c>
      <c r="M38" s="20">
        <v>6</v>
      </c>
      <c r="N38" s="21">
        <v>6</v>
      </c>
      <c r="O38" s="20">
        <v>15</v>
      </c>
      <c r="P38" s="21">
        <v>15</v>
      </c>
      <c r="Q38" s="22">
        <v>270</v>
      </c>
      <c r="R38" s="22">
        <v>45</v>
      </c>
    </row>
    <row r="39" spans="1:18" ht="210" customHeight="1" x14ac:dyDescent="0.25">
      <c r="A39" s="33">
        <v>33</v>
      </c>
      <c r="B39" s="33" t="s">
        <v>983</v>
      </c>
      <c r="C39" s="19" t="s">
        <v>984</v>
      </c>
      <c r="D39" s="34"/>
      <c r="E39" s="19" t="s">
        <v>478</v>
      </c>
      <c r="F39" s="19" t="s">
        <v>479</v>
      </c>
      <c r="G39" s="19" t="s">
        <v>751</v>
      </c>
      <c r="H39" s="19" t="s">
        <v>480</v>
      </c>
      <c r="I39" s="19" t="s">
        <v>595</v>
      </c>
      <c r="J39" s="19" t="s">
        <v>985</v>
      </c>
      <c r="K39" s="20">
        <v>0.5</v>
      </c>
      <c r="L39" s="21">
        <v>0.5</v>
      </c>
      <c r="M39" s="20">
        <v>6</v>
      </c>
      <c r="N39" s="21">
        <v>6</v>
      </c>
      <c r="O39" s="20">
        <v>3</v>
      </c>
      <c r="P39" s="21">
        <v>3</v>
      </c>
      <c r="Q39" s="22">
        <v>9</v>
      </c>
      <c r="R39" s="22">
        <v>9</v>
      </c>
    </row>
    <row r="40" spans="1:18" ht="210" customHeight="1" x14ac:dyDescent="0.25">
      <c r="A40" s="33">
        <v>34</v>
      </c>
      <c r="B40" s="33" t="s">
        <v>986</v>
      </c>
      <c r="C40" s="19" t="s">
        <v>987</v>
      </c>
      <c r="D40" s="34"/>
      <c r="E40" s="19" t="s">
        <v>194</v>
      </c>
      <c r="F40" s="19" t="s">
        <v>195</v>
      </c>
      <c r="G40" s="19" t="s">
        <v>733</v>
      </c>
      <c r="H40" s="19" t="s">
        <v>196</v>
      </c>
      <c r="I40" s="19" t="s">
        <v>658</v>
      </c>
      <c r="J40" s="19" t="s">
        <v>197</v>
      </c>
      <c r="K40" s="20">
        <v>3</v>
      </c>
      <c r="L40" s="21">
        <v>0.5</v>
      </c>
      <c r="M40" s="20">
        <v>6</v>
      </c>
      <c r="N40" s="21">
        <v>6</v>
      </c>
      <c r="O40" s="20">
        <v>7</v>
      </c>
      <c r="P40" s="21">
        <v>3</v>
      </c>
      <c r="Q40" s="22">
        <v>126</v>
      </c>
      <c r="R40" s="22">
        <v>9</v>
      </c>
    </row>
    <row r="41" spans="1:18" ht="210" customHeight="1" x14ac:dyDescent="0.25">
      <c r="A41" s="33">
        <v>35</v>
      </c>
      <c r="B41" s="33" t="s">
        <v>953</v>
      </c>
      <c r="C41" s="19" t="s">
        <v>954</v>
      </c>
      <c r="D41" s="34"/>
      <c r="E41" s="19" t="s">
        <v>200</v>
      </c>
      <c r="F41" s="19" t="s">
        <v>201</v>
      </c>
      <c r="G41" s="19" t="s">
        <v>754</v>
      </c>
      <c r="H41" s="19" t="s">
        <v>202</v>
      </c>
      <c r="I41" s="19" t="s">
        <v>658</v>
      </c>
      <c r="J41" s="19" t="s">
        <v>203</v>
      </c>
      <c r="K41" s="20">
        <v>3</v>
      </c>
      <c r="L41" s="21">
        <v>0.5</v>
      </c>
      <c r="M41" s="20">
        <v>6</v>
      </c>
      <c r="N41" s="21">
        <v>6</v>
      </c>
      <c r="O41" s="20">
        <v>7</v>
      </c>
      <c r="P41" s="21">
        <v>3</v>
      </c>
      <c r="Q41" s="22">
        <v>126</v>
      </c>
      <c r="R41" s="22">
        <v>9</v>
      </c>
    </row>
    <row r="42" spans="1:18" ht="210" customHeight="1" x14ac:dyDescent="0.25">
      <c r="A42" s="33">
        <v>36</v>
      </c>
      <c r="B42" s="33" t="s">
        <v>953</v>
      </c>
      <c r="C42" s="19" t="s">
        <v>954</v>
      </c>
      <c r="D42" s="34"/>
      <c r="E42" s="19" t="s">
        <v>216</v>
      </c>
      <c r="F42" s="19" t="s">
        <v>217</v>
      </c>
      <c r="G42" s="19" t="s">
        <v>757</v>
      </c>
      <c r="H42" s="19" t="s">
        <v>218</v>
      </c>
      <c r="I42" s="19" t="s">
        <v>599</v>
      </c>
      <c r="J42" s="19" t="s">
        <v>219</v>
      </c>
      <c r="K42" s="20">
        <v>1</v>
      </c>
      <c r="L42" s="21">
        <v>0.5</v>
      </c>
      <c r="M42" s="20">
        <v>6</v>
      </c>
      <c r="N42" s="21">
        <v>6</v>
      </c>
      <c r="O42" s="20">
        <v>7</v>
      </c>
      <c r="P42" s="21">
        <v>7</v>
      </c>
      <c r="Q42" s="22">
        <v>42</v>
      </c>
      <c r="R42" s="22">
        <v>21</v>
      </c>
    </row>
    <row r="43" spans="1:18" ht="210" customHeight="1" x14ac:dyDescent="0.25">
      <c r="A43" s="33">
        <v>37</v>
      </c>
      <c r="B43" s="33" t="s">
        <v>953</v>
      </c>
      <c r="C43" s="19" t="s">
        <v>954</v>
      </c>
      <c r="D43" s="34"/>
      <c r="E43" s="19" t="s">
        <v>200</v>
      </c>
      <c r="F43" s="19" t="s">
        <v>222</v>
      </c>
      <c r="G43" s="19" t="s">
        <v>760</v>
      </c>
      <c r="H43" s="19" t="s">
        <v>223</v>
      </c>
      <c r="I43" s="19" t="s">
        <v>599</v>
      </c>
      <c r="J43" s="19" t="s">
        <v>224</v>
      </c>
      <c r="K43" s="20">
        <v>0.5</v>
      </c>
      <c r="L43" s="21">
        <v>0.2</v>
      </c>
      <c r="M43" s="20">
        <v>6</v>
      </c>
      <c r="N43" s="21">
        <v>6</v>
      </c>
      <c r="O43" s="20">
        <v>7</v>
      </c>
      <c r="P43" s="21">
        <v>7</v>
      </c>
      <c r="Q43" s="22">
        <v>21</v>
      </c>
      <c r="R43" s="22">
        <v>8.4000000000000021</v>
      </c>
    </row>
    <row r="44" spans="1:18" ht="210" customHeight="1" x14ac:dyDescent="0.25">
      <c r="A44" s="33">
        <v>38</v>
      </c>
      <c r="B44" s="33" t="s">
        <v>957</v>
      </c>
      <c r="C44" s="19" t="s">
        <v>958</v>
      </c>
      <c r="D44" s="34"/>
      <c r="E44" s="19" t="s">
        <v>231</v>
      </c>
      <c r="F44" s="19" t="s">
        <v>232</v>
      </c>
      <c r="G44" s="19" t="s">
        <v>769</v>
      </c>
      <c r="H44" s="19" t="s">
        <v>233</v>
      </c>
      <c r="I44" s="19" t="s">
        <v>599</v>
      </c>
      <c r="J44" s="19" t="s">
        <v>234</v>
      </c>
      <c r="K44" s="20">
        <v>0.5</v>
      </c>
      <c r="L44" s="21">
        <v>0.2</v>
      </c>
      <c r="M44" s="20">
        <v>6</v>
      </c>
      <c r="N44" s="21">
        <v>6</v>
      </c>
      <c r="O44" s="20">
        <v>7</v>
      </c>
      <c r="P44" s="21">
        <v>7</v>
      </c>
      <c r="Q44" s="22">
        <v>21</v>
      </c>
      <c r="R44" s="22">
        <v>8.4000000000000021</v>
      </c>
    </row>
    <row r="45" spans="1:18" ht="210" customHeight="1" x14ac:dyDescent="0.25">
      <c r="A45" s="33">
        <v>39</v>
      </c>
      <c r="B45" s="33" t="s">
        <v>988</v>
      </c>
      <c r="C45" s="19" t="s">
        <v>989</v>
      </c>
      <c r="D45" s="34"/>
      <c r="E45" s="19" t="s">
        <v>237</v>
      </c>
      <c r="F45" s="19" t="s">
        <v>238</v>
      </c>
      <c r="G45" s="19" t="s">
        <v>773</v>
      </c>
      <c r="H45" s="19" t="s">
        <v>239</v>
      </c>
      <c r="I45" s="19" t="s">
        <v>599</v>
      </c>
      <c r="J45" s="19" t="s">
        <v>234</v>
      </c>
      <c r="K45" s="20">
        <v>0.5</v>
      </c>
      <c r="L45" s="21">
        <v>0.2</v>
      </c>
      <c r="M45" s="20">
        <v>6</v>
      </c>
      <c r="N45" s="21">
        <v>6</v>
      </c>
      <c r="O45" s="20">
        <v>7</v>
      </c>
      <c r="P45" s="21">
        <v>7</v>
      </c>
      <c r="Q45" s="22">
        <v>21</v>
      </c>
      <c r="R45" s="22">
        <v>8.4000000000000021</v>
      </c>
    </row>
    <row r="46" spans="1:18" ht="210" customHeight="1" x14ac:dyDescent="0.25">
      <c r="A46" s="33">
        <v>40</v>
      </c>
      <c r="B46" s="33" t="s">
        <v>953</v>
      </c>
      <c r="C46" s="19" t="s">
        <v>954</v>
      </c>
      <c r="D46" s="34"/>
      <c r="E46" s="19" t="s">
        <v>240</v>
      </c>
      <c r="F46" s="19" t="s">
        <v>241</v>
      </c>
      <c r="G46" s="19" t="s">
        <v>990</v>
      </c>
      <c r="H46" s="19" t="s">
        <v>242</v>
      </c>
      <c r="I46" s="19" t="s">
        <v>595</v>
      </c>
      <c r="J46" s="19" t="s">
        <v>243</v>
      </c>
      <c r="K46" s="20">
        <v>0.5</v>
      </c>
      <c r="L46" s="21">
        <v>0.5</v>
      </c>
      <c r="M46" s="20">
        <v>6</v>
      </c>
      <c r="N46" s="21">
        <v>6</v>
      </c>
      <c r="O46" s="20">
        <v>3</v>
      </c>
      <c r="P46" s="21">
        <v>3</v>
      </c>
      <c r="Q46" s="22">
        <v>9</v>
      </c>
      <c r="R46" s="22">
        <v>9</v>
      </c>
    </row>
    <row r="47" spans="1:18" ht="210" customHeight="1" x14ac:dyDescent="0.25">
      <c r="A47" s="33">
        <v>41</v>
      </c>
      <c r="B47" s="33" t="s">
        <v>953</v>
      </c>
      <c r="C47" s="19" t="s">
        <v>954</v>
      </c>
      <c r="D47" s="34"/>
      <c r="E47" s="19" t="s">
        <v>261</v>
      </c>
      <c r="F47" s="19" t="s">
        <v>262</v>
      </c>
      <c r="G47" s="19" t="s">
        <v>785</v>
      </c>
      <c r="H47" s="19" t="s">
        <v>263</v>
      </c>
      <c r="I47" s="19" t="s">
        <v>599</v>
      </c>
      <c r="J47" s="19" t="s">
        <v>264</v>
      </c>
      <c r="K47" s="20">
        <v>0.5</v>
      </c>
      <c r="L47" s="21">
        <v>0.2</v>
      </c>
      <c r="M47" s="20">
        <v>6</v>
      </c>
      <c r="N47" s="21">
        <v>6</v>
      </c>
      <c r="O47" s="20">
        <v>7</v>
      </c>
      <c r="P47" s="21">
        <v>7</v>
      </c>
      <c r="Q47" s="22">
        <v>21</v>
      </c>
      <c r="R47" s="22">
        <v>8.4000000000000021</v>
      </c>
    </row>
    <row r="48" spans="1:18" ht="210" customHeight="1" x14ac:dyDescent="0.25">
      <c r="A48" s="33">
        <v>42</v>
      </c>
      <c r="B48" s="33" t="s">
        <v>988</v>
      </c>
      <c r="C48" s="19" t="s">
        <v>989</v>
      </c>
      <c r="D48" s="34"/>
      <c r="E48" s="19" t="s">
        <v>255</v>
      </c>
      <c r="F48" s="19" t="s">
        <v>256</v>
      </c>
      <c r="G48" s="19" t="s">
        <v>782</v>
      </c>
      <c r="H48" s="19" t="s">
        <v>257</v>
      </c>
      <c r="I48" s="19" t="s">
        <v>599</v>
      </c>
      <c r="J48" s="19" t="s">
        <v>258</v>
      </c>
      <c r="K48" s="20">
        <v>1</v>
      </c>
      <c r="L48" s="21">
        <v>0.5</v>
      </c>
      <c r="M48" s="20">
        <v>6</v>
      </c>
      <c r="N48" s="21">
        <v>6</v>
      </c>
      <c r="O48" s="20">
        <v>7</v>
      </c>
      <c r="P48" s="21">
        <v>3</v>
      </c>
      <c r="Q48" s="22">
        <v>42</v>
      </c>
      <c r="R48" s="22">
        <v>9</v>
      </c>
    </row>
    <row r="49" spans="1:18" ht="210" customHeight="1" x14ac:dyDescent="0.25">
      <c r="A49" s="33">
        <v>43</v>
      </c>
      <c r="B49" s="33" t="s">
        <v>953</v>
      </c>
      <c r="C49" s="19" t="s">
        <v>954</v>
      </c>
      <c r="D49" s="34"/>
      <c r="E49" s="19" t="s">
        <v>515</v>
      </c>
      <c r="F49" s="19" t="s">
        <v>516</v>
      </c>
      <c r="G49" s="19" t="s">
        <v>792</v>
      </c>
      <c r="H49" s="19" t="s">
        <v>517</v>
      </c>
      <c r="I49" s="19" t="s">
        <v>595</v>
      </c>
      <c r="J49" s="19" t="s">
        <v>243</v>
      </c>
      <c r="K49" s="20">
        <v>0.5</v>
      </c>
      <c r="L49" s="21">
        <v>0.5</v>
      </c>
      <c r="M49" s="20">
        <v>6</v>
      </c>
      <c r="N49" s="21">
        <v>6</v>
      </c>
      <c r="O49" s="20">
        <v>3</v>
      </c>
      <c r="P49" s="21">
        <v>3</v>
      </c>
      <c r="Q49" s="22">
        <v>9</v>
      </c>
      <c r="R49" s="22">
        <v>9</v>
      </c>
    </row>
    <row r="50" spans="1:18" ht="210" customHeight="1" x14ac:dyDescent="0.25">
      <c r="A50" s="33">
        <v>44</v>
      </c>
      <c r="B50" s="33" t="s">
        <v>991</v>
      </c>
      <c r="C50" s="19" t="s">
        <v>992</v>
      </c>
      <c r="D50" s="34"/>
      <c r="E50" s="19" t="s">
        <v>273</v>
      </c>
      <c r="F50" s="19" t="s">
        <v>274</v>
      </c>
      <c r="G50" s="19" t="s">
        <v>793</v>
      </c>
      <c r="H50" s="19" t="s">
        <v>275</v>
      </c>
      <c r="I50" s="19" t="s">
        <v>595</v>
      </c>
      <c r="J50" s="19" t="s">
        <v>243</v>
      </c>
      <c r="K50" s="20">
        <v>0.5</v>
      </c>
      <c r="L50" s="21">
        <v>0.5</v>
      </c>
      <c r="M50" s="20">
        <v>6</v>
      </c>
      <c r="N50" s="21">
        <v>6</v>
      </c>
      <c r="O50" s="20">
        <v>3</v>
      </c>
      <c r="P50" s="21">
        <v>3</v>
      </c>
      <c r="Q50" s="22">
        <v>9</v>
      </c>
      <c r="R50" s="22">
        <v>9</v>
      </c>
    </row>
    <row r="51" spans="1:18" ht="210" customHeight="1" x14ac:dyDescent="0.25">
      <c r="A51" s="33">
        <v>45</v>
      </c>
      <c r="B51" s="33" t="s">
        <v>957</v>
      </c>
      <c r="C51" s="19" t="s">
        <v>958</v>
      </c>
      <c r="D51" s="34"/>
      <c r="E51" s="19" t="s">
        <v>261</v>
      </c>
      <c r="F51" s="19" t="s">
        <v>506</v>
      </c>
      <c r="G51" s="19" t="s">
        <v>786</v>
      </c>
      <c r="H51" s="19" t="s">
        <v>507</v>
      </c>
      <c r="I51" s="19" t="s">
        <v>599</v>
      </c>
      <c r="J51" s="19" t="s">
        <v>264</v>
      </c>
      <c r="K51" s="20">
        <v>1</v>
      </c>
      <c r="L51" s="21">
        <v>0.5</v>
      </c>
      <c r="M51" s="20">
        <v>6</v>
      </c>
      <c r="N51" s="21">
        <v>6</v>
      </c>
      <c r="O51" s="20">
        <v>7</v>
      </c>
      <c r="P51" s="21">
        <v>7</v>
      </c>
      <c r="Q51" s="22">
        <v>42</v>
      </c>
      <c r="R51" s="22">
        <v>21</v>
      </c>
    </row>
    <row r="52" spans="1:18" ht="210" customHeight="1" x14ac:dyDescent="0.25">
      <c r="A52" s="33">
        <v>46</v>
      </c>
      <c r="B52" s="33" t="s">
        <v>957</v>
      </c>
      <c r="C52" s="19" t="s">
        <v>958</v>
      </c>
      <c r="D52" s="34"/>
      <c r="E52" s="19" t="s">
        <v>510</v>
      </c>
      <c r="F52" s="19" t="s">
        <v>511</v>
      </c>
      <c r="G52" s="19" t="s">
        <v>789</v>
      </c>
      <c r="H52" s="19" t="s">
        <v>512</v>
      </c>
      <c r="I52" s="19" t="s">
        <v>599</v>
      </c>
      <c r="J52" s="19" t="s">
        <v>254</v>
      </c>
      <c r="K52" s="20">
        <v>1</v>
      </c>
      <c r="L52" s="21">
        <v>0.5</v>
      </c>
      <c r="M52" s="20">
        <v>6</v>
      </c>
      <c r="N52" s="21">
        <v>6</v>
      </c>
      <c r="O52" s="20">
        <v>7</v>
      </c>
      <c r="P52" s="21">
        <v>7</v>
      </c>
      <c r="Q52" s="22">
        <v>42</v>
      </c>
      <c r="R52" s="22">
        <v>21</v>
      </c>
    </row>
    <row r="53" spans="1:18" ht="210" customHeight="1" x14ac:dyDescent="0.25">
      <c r="A53" s="33">
        <v>47</v>
      </c>
      <c r="B53" s="33" t="s">
        <v>965</v>
      </c>
      <c r="C53" s="19" t="s">
        <v>966</v>
      </c>
      <c r="D53" s="34"/>
      <c r="E53" s="19" t="s">
        <v>267</v>
      </c>
      <c r="F53" s="19" t="s">
        <v>268</v>
      </c>
      <c r="G53" s="19" t="s">
        <v>796</v>
      </c>
      <c r="H53" s="19" t="s">
        <v>269</v>
      </c>
      <c r="I53" s="19" t="s">
        <v>599</v>
      </c>
      <c r="J53" s="19" t="s">
        <v>270</v>
      </c>
      <c r="K53" s="20">
        <v>1</v>
      </c>
      <c r="L53" s="21">
        <v>0.5</v>
      </c>
      <c r="M53" s="20">
        <v>6</v>
      </c>
      <c r="N53" s="21">
        <v>6</v>
      </c>
      <c r="O53" s="20">
        <v>7</v>
      </c>
      <c r="P53" s="21">
        <v>7</v>
      </c>
      <c r="Q53" s="22">
        <v>42</v>
      </c>
      <c r="R53" s="22">
        <v>21</v>
      </c>
    </row>
    <row r="54" spans="1:18" ht="210" customHeight="1" x14ac:dyDescent="0.25">
      <c r="A54" s="33">
        <v>48</v>
      </c>
      <c r="B54" s="33" t="s">
        <v>965</v>
      </c>
      <c r="C54" s="19" t="s">
        <v>966</v>
      </c>
      <c r="D54" s="34"/>
      <c r="E54" s="19" t="s">
        <v>278</v>
      </c>
      <c r="F54" s="19" t="s">
        <v>279</v>
      </c>
      <c r="G54" s="19" t="s">
        <v>797</v>
      </c>
      <c r="H54" s="19" t="s">
        <v>280</v>
      </c>
      <c r="I54" s="19" t="s">
        <v>595</v>
      </c>
      <c r="J54" s="19" t="s">
        <v>243</v>
      </c>
      <c r="K54" s="20">
        <v>0.5</v>
      </c>
      <c r="L54" s="21">
        <v>0.52</v>
      </c>
      <c r="M54" s="20">
        <v>6</v>
      </c>
      <c r="N54" s="21">
        <v>6</v>
      </c>
      <c r="O54" s="20">
        <v>3</v>
      </c>
      <c r="P54" s="21">
        <v>3</v>
      </c>
      <c r="Q54" s="22">
        <v>9</v>
      </c>
      <c r="R54" s="22">
        <v>9.36</v>
      </c>
    </row>
    <row r="55" spans="1:18" ht="210" customHeight="1" x14ac:dyDescent="0.25">
      <c r="A55" s="33">
        <v>49</v>
      </c>
      <c r="B55" s="33" t="s">
        <v>957</v>
      </c>
      <c r="C55" s="19" t="s">
        <v>958</v>
      </c>
      <c r="D55" s="34"/>
      <c r="E55" s="19" t="s">
        <v>283</v>
      </c>
      <c r="F55" s="19" t="s">
        <v>284</v>
      </c>
      <c r="G55" s="19" t="s">
        <v>800</v>
      </c>
      <c r="H55" s="19" t="s">
        <v>285</v>
      </c>
      <c r="I55" s="19" t="s">
        <v>599</v>
      </c>
      <c r="J55" s="19" t="s">
        <v>286</v>
      </c>
      <c r="K55" s="20">
        <v>1</v>
      </c>
      <c r="L55" s="21">
        <v>0.5</v>
      </c>
      <c r="M55" s="20">
        <v>6</v>
      </c>
      <c r="N55" s="21">
        <v>6</v>
      </c>
      <c r="O55" s="20">
        <v>7</v>
      </c>
      <c r="P55" s="21">
        <v>7</v>
      </c>
      <c r="Q55" s="22">
        <v>42</v>
      </c>
      <c r="R55" s="22">
        <v>21</v>
      </c>
    </row>
    <row r="56" spans="1:18" ht="210" customHeight="1" x14ac:dyDescent="0.25">
      <c r="A56" s="33">
        <v>50</v>
      </c>
      <c r="B56" s="33" t="s">
        <v>965</v>
      </c>
      <c r="C56" s="19" t="s">
        <v>966</v>
      </c>
      <c r="D56" s="34"/>
      <c r="E56" s="19" t="s">
        <v>302</v>
      </c>
      <c r="F56" s="19" t="s">
        <v>303</v>
      </c>
      <c r="G56" s="19" t="s">
        <v>803</v>
      </c>
      <c r="H56" s="19" t="s">
        <v>304</v>
      </c>
      <c r="I56" s="19" t="s">
        <v>599</v>
      </c>
      <c r="J56" s="19" t="s">
        <v>305</v>
      </c>
      <c r="K56" s="20">
        <v>0.5</v>
      </c>
      <c r="L56" s="21">
        <v>0.2</v>
      </c>
      <c r="M56" s="20">
        <v>6</v>
      </c>
      <c r="N56" s="21">
        <v>6</v>
      </c>
      <c r="O56" s="20">
        <v>7</v>
      </c>
      <c r="P56" s="21">
        <v>7</v>
      </c>
      <c r="Q56" s="22">
        <v>21</v>
      </c>
      <c r="R56" s="22">
        <v>8.4000000000000021</v>
      </c>
    </row>
    <row r="57" spans="1:18" ht="210" customHeight="1" x14ac:dyDescent="0.25">
      <c r="A57" s="33">
        <v>51</v>
      </c>
      <c r="B57" s="33" t="s">
        <v>965</v>
      </c>
      <c r="C57" s="19" t="s">
        <v>966</v>
      </c>
      <c r="D57" s="34"/>
      <c r="E57" s="19" t="s">
        <v>287</v>
      </c>
      <c r="F57" s="19" t="s">
        <v>288</v>
      </c>
      <c r="G57" s="19" t="s">
        <v>806</v>
      </c>
      <c r="H57" s="19" t="s">
        <v>289</v>
      </c>
      <c r="I57" s="19" t="s">
        <v>599</v>
      </c>
      <c r="J57" s="19" t="s">
        <v>290</v>
      </c>
      <c r="K57" s="20">
        <v>0.5</v>
      </c>
      <c r="L57" s="21">
        <v>0.2</v>
      </c>
      <c r="M57" s="20">
        <v>6</v>
      </c>
      <c r="N57" s="21">
        <v>6</v>
      </c>
      <c r="O57" s="20">
        <v>7</v>
      </c>
      <c r="P57" s="21">
        <v>7</v>
      </c>
      <c r="Q57" s="22">
        <v>21</v>
      </c>
      <c r="R57" s="22">
        <v>8.4000000000000021</v>
      </c>
    </row>
    <row r="58" spans="1:18" ht="210" customHeight="1" x14ac:dyDescent="0.25">
      <c r="A58" s="33">
        <v>52</v>
      </c>
      <c r="B58" s="33" t="s">
        <v>953</v>
      </c>
      <c r="C58" s="19" t="s">
        <v>954</v>
      </c>
      <c r="D58" s="34"/>
      <c r="E58" s="19" t="s">
        <v>532</v>
      </c>
      <c r="F58" s="19" t="s">
        <v>533</v>
      </c>
      <c r="G58" s="19" t="s">
        <v>657</v>
      </c>
      <c r="H58" s="19" t="s">
        <v>534</v>
      </c>
      <c r="I58" s="19" t="s">
        <v>658</v>
      </c>
      <c r="J58" s="19" t="s">
        <v>535</v>
      </c>
      <c r="K58" s="20">
        <v>3</v>
      </c>
      <c r="L58" s="21">
        <v>0.5</v>
      </c>
      <c r="M58" s="20">
        <v>6</v>
      </c>
      <c r="N58" s="21">
        <v>6</v>
      </c>
      <c r="O58" s="20">
        <v>7</v>
      </c>
      <c r="P58" s="21">
        <v>7</v>
      </c>
      <c r="Q58" s="22">
        <v>126</v>
      </c>
      <c r="R58" s="22">
        <v>21</v>
      </c>
    </row>
    <row r="59" spans="1:18" ht="210" customHeight="1" x14ac:dyDescent="0.25">
      <c r="A59" s="33">
        <v>53</v>
      </c>
      <c r="B59" s="33" t="s">
        <v>993</v>
      </c>
      <c r="C59" s="19" t="s">
        <v>994</v>
      </c>
      <c r="D59" s="34"/>
      <c r="E59" s="19" t="s">
        <v>532</v>
      </c>
      <c r="F59" s="19" t="s">
        <v>950</v>
      </c>
      <c r="G59" s="19" t="s">
        <v>995</v>
      </c>
      <c r="H59" s="19" t="s">
        <v>951</v>
      </c>
      <c r="I59" s="19" t="s">
        <v>599</v>
      </c>
      <c r="J59" s="19" t="s">
        <v>952</v>
      </c>
      <c r="K59" s="20">
        <v>0.5</v>
      </c>
      <c r="L59" s="21">
        <v>0.2</v>
      </c>
      <c r="M59" s="20">
        <v>6</v>
      </c>
      <c r="N59" s="21">
        <v>6</v>
      </c>
      <c r="O59" s="20">
        <v>7</v>
      </c>
      <c r="P59" s="21">
        <v>7</v>
      </c>
      <c r="Q59" s="22">
        <v>21</v>
      </c>
      <c r="R59" s="22">
        <v>8.4000000000000021</v>
      </c>
    </row>
    <row r="60" spans="1:18" ht="210" customHeight="1" x14ac:dyDescent="0.25">
      <c r="A60" s="33">
        <v>54</v>
      </c>
      <c r="B60" s="33" t="s">
        <v>953</v>
      </c>
      <c r="C60" s="19" t="s">
        <v>954</v>
      </c>
      <c r="D60" s="34"/>
      <c r="E60" s="19" t="s">
        <v>840</v>
      </c>
      <c r="F60" s="19" t="s">
        <v>841</v>
      </c>
      <c r="G60" s="19" t="s">
        <v>842</v>
      </c>
      <c r="H60" s="19" t="s">
        <v>843</v>
      </c>
      <c r="I60" s="19" t="s">
        <v>599</v>
      </c>
      <c r="J60" s="19" t="s">
        <v>844</v>
      </c>
      <c r="K60" s="20">
        <v>0.5</v>
      </c>
      <c r="L60" s="21">
        <v>0.2</v>
      </c>
      <c r="M60" s="20">
        <v>6</v>
      </c>
      <c r="N60" s="21">
        <v>6</v>
      </c>
      <c r="O60" s="20">
        <v>7</v>
      </c>
      <c r="P60" s="21">
        <v>7</v>
      </c>
      <c r="Q60" s="22">
        <v>21</v>
      </c>
      <c r="R60" s="22">
        <v>8.4000000000000021</v>
      </c>
    </row>
    <row r="61" spans="1:18" ht="210" customHeight="1" x14ac:dyDescent="0.25">
      <c r="A61" s="33">
        <v>55</v>
      </c>
      <c r="B61" s="33" t="s">
        <v>965</v>
      </c>
      <c r="C61" s="19" t="s">
        <v>966</v>
      </c>
      <c r="D61" s="34"/>
      <c r="E61" s="19" t="s">
        <v>103</v>
      </c>
      <c r="F61" s="19" t="s">
        <v>246</v>
      </c>
      <c r="G61" s="19" t="s">
        <v>776</v>
      </c>
      <c r="H61" s="19" t="s">
        <v>247</v>
      </c>
      <c r="I61" s="19" t="s">
        <v>599</v>
      </c>
      <c r="J61" s="19" t="s">
        <v>248</v>
      </c>
      <c r="K61" s="20">
        <v>1</v>
      </c>
      <c r="L61" s="21">
        <v>0.5</v>
      </c>
      <c r="M61" s="20">
        <v>6</v>
      </c>
      <c r="N61" s="21">
        <v>6</v>
      </c>
      <c r="O61" s="20">
        <v>7</v>
      </c>
      <c r="P61" s="21">
        <v>3</v>
      </c>
      <c r="Q61" s="22">
        <v>42</v>
      </c>
      <c r="R61" s="22">
        <v>9</v>
      </c>
    </row>
    <row r="62" spans="1:18" ht="210" customHeight="1" x14ac:dyDescent="0.25">
      <c r="A62" s="33">
        <v>56</v>
      </c>
      <c r="B62" s="33" t="s">
        <v>996</v>
      </c>
      <c r="C62" s="19" t="s">
        <v>997</v>
      </c>
      <c r="D62" s="34"/>
      <c r="E62" s="19" t="s">
        <v>662</v>
      </c>
      <c r="F62" s="19" t="s">
        <v>663</v>
      </c>
      <c r="G62" s="19" t="s">
        <v>664</v>
      </c>
      <c r="H62" s="19" t="s">
        <v>665</v>
      </c>
      <c r="I62" s="19" t="s">
        <v>599</v>
      </c>
      <c r="J62" s="19" t="s">
        <v>666</v>
      </c>
      <c r="K62" s="20">
        <v>0.5</v>
      </c>
      <c r="L62" s="21">
        <v>0.2</v>
      </c>
      <c r="M62" s="20">
        <v>6</v>
      </c>
      <c r="N62" s="21">
        <v>6</v>
      </c>
      <c r="O62" s="20">
        <v>7</v>
      </c>
      <c r="P62" s="21">
        <v>7</v>
      </c>
      <c r="Q62" s="22">
        <v>21</v>
      </c>
      <c r="R62" s="22">
        <v>8.4000000000000021</v>
      </c>
    </row>
    <row r="63" spans="1:18" ht="210" customHeight="1" x14ac:dyDescent="0.25">
      <c r="A63" s="33">
        <v>57</v>
      </c>
      <c r="B63" s="33" t="s">
        <v>953</v>
      </c>
      <c r="C63" s="19" t="s">
        <v>954</v>
      </c>
      <c r="D63" s="34"/>
      <c r="E63" s="19" t="s">
        <v>352</v>
      </c>
      <c r="F63" s="19" t="s">
        <v>353</v>
      </c>
      <c r="G63" s="19" t="s">
        <v>668</v>
      </c>
      <c r="H63" s="19" t="s">
        <v>354</v>
      </c>
      <c r="I63" s="19" t="s">
        <v>658</v>
      </c>
      <c r="J63" s="19" t="s">
        <v>355</v>
      </c>
      <c r="K63" s="20">
        <v>1</v>
      </c>
      <c r="L63" s="21">
        <v>0.2</v>
      </c>
      <c r="M63" s="20">
        <v>6</v>
      </c>
      <c r="N63" s="21">
        <v>6</v>
      </c>
      <c r="O63" s="20">
        <v>15</v>
      </c>
      <c r="P63" s="21">
        <v>15</v>
      </c>
      <c r="Q63" s="22">
        <v>90</v>
      </c>
      <c r="R63" s="22">
        <v>18.000000000000004</v>
      </c>
    </row>
    <row r="64" spans="1:18" ht="210" customHeight="1" x14ac:dyDescent="0.25">
      <c r="A64" s="33">
        <v>58</v>
      </c>
      <c r="B64" s="33" t="s">
        <v>953</v>
      </c>
      <c r="C64" s="19" t="s">
        <v>954</v>
      </c>
      <c r="D64" s="34"/>
      <c r="E64" s="19" t="s">
        <v>577</v>
      </c>
      <c r="F64" s="19" t="s">
        <v>578</v>
      </c>
      <c r="G64" s="19" t="s">
        <v>998</v>
      </c>
      <c r="H64" s="19" t="s">
        <v>579</v>
      </c>
      <c r="I64" s="19" t="s">
        <v>595</v>
      </c>
      <c r="J64" s="19" t="s">
        <v>184</v>
      </c>
      <c r="K64" s="20">
        <v>0.2</v>
      </c>
      <c r="L64" s="21">
        <v>0.2</v>
      </c>
      <c r="M64" s="20">
        <v>6</v>
      </c>
      <c r="N64" s="21">
        <v>6</v>
      </c>
      <c r="O64" s="20">
        <v>7</v>
      </c>
      <c r="P64" s="21">
        <v>7</v>
      </c>
      <c r="Q64" s="22">
        <v>8.4000000000000021</v>
      </c>
      <c r="R64" s="22">
        <v>8.4000000000000021</v>
      </c>
    </row>
    <row r="65" spans="1:18" ht="409.5" x14ac:dyDescent="0.25">
      <c r="A65" s="33">
        <v>59</v>
      </c>
      <c r="B65" s="33" t="s">
        <v>953</v>
      </c>
      <c r="C65" s="19" t="s">
        <v>954</v>
      </c>
      <c r="D65" s="34"/>
      <c r="E65" s="19" t="s">
        <v>582</v>
      </c>
      <c r="F65" s="19" t="s">
        <v>583</v>
      </c>
      <c r="G65" s="19" t="s">
        <v>675</v>
      </c>
      <c r="H65" s="19" t="s">
        <v>584</v>
      </c>
      <c r="I65" s="19" t="s">
        <v>595</v>
      </c>
      <c r="J65" s="19" t="s">
        <v>184</v>
      </c>
      <c r="K65" s="20">
        <v>0.2</v>
      </c>
      <c r="L65" s="21">
        <v>0.2</v>
      </c>
      <c r="M65" s="20">
        <v>6</v>
      </c>
      <c r="N65" s="21">
        <v>6</v>
      </c>
      <c r="O65" s="20">
        <v>7</v>
      </c>
      <c r="P65" s="21">
        <v>7</v>
      </c>
      <c r="Q65" s="22">
        <v>8.4000000000000021</v>
      </c>
      <c r="R65" s="22">
        <v>8.4000000000000021</v>
      </c>
    </row>
    <row r="66" spans="1:18" ht="210" customHeight="1" x14ac:dyDescent="0.25">
      <c r="A66" s="33">
        <v>60</v>
      </c>
      <c r="B66" s="33" t="s">
        <v>953</v>
      </c>
      <c r="C66" s="19" t="s">
        <v>954</v>
      </c>
      <c r="D66" s="34"/>
      <c r="E66" s="19" t="s">
        <v>585</v>
      </c>
      <c r="F66" s="19" t="s">
        <v>586</v>
      </c>
      <c r="G66" s="19" t="s">
        <v>676</v>
      </c>
      <c r="H66" s="19" t="s">
        <v>587</v>
      </c>
      <c r="I66" s="19" t="s">
        <v>595</v>
      </c>
      <c r="J66" s="19" t="s">
        <v>184</v>
      </c>
      <c r="K66" s="20">
        <v>0.1</v>
      </c>
      <c r="L66" s="21">
        <v>0.1</v>
      </c>
      <c r="M66" s="20">
        <v>6</v>
      </c>
      <c r="N66" s="21">
        <v>6</v>
      </c>
      <c r="O66" s="20">
        <v>15</v>
      </c>
      <c r="P66" s="21">
        <v>15</v>
      </c>
      <c r="Q66" s="22">
        <v>9.0000000000000018</v>
      </c>
      <c r="R66" s="22">
        <v>9.0000000000000018</v>
      </c>
    </row>
    <row r="67" spans="1:18" ht="210" customHeight="1" x14ac:dyDescent="0.25">
      <c r="A67" s="33">
        <v>61</v>
      </c>
      <c r="B67" s="33" t="s">
        <v>965</v>
      </c>
      <c r="C67" s="19" t="s">
        <v>966</v>
      </c>
      <c r="D67" s="34"/>
      <c r="E67" s="19" t="s">
        <v>538</v>
      </c>
      <c r="F67" s="19" t="s">
        <v>539</v>
      </c>
      <c r="G67" s="19" t="s">
        <v>999</v>
      </c>
      <c r="H67" s="19" t="s">
        <v>999</v>
      </c>
      <c r="I67" s="19" t="s">
        <v>661</v>
      </c>
      <c r="J67" s="19" t="s">
        <v>541</v>
      </c>
      <c r="K67" s="20">
        <v>3</v>
      </c>
      <c r="L67" s="21">
        <v>1</v>
      </c>
      <c r="M67" s="20">
        <v>6</v>
      </c>
      <c r="N67" s="21">
        <v>6</v>
      </c>
      <c r="O67" s="20">
        <v>15</v>
      </c>
      <c r="P67" s="21">
        <v>15</v>
      </c>
      <c r="Q67" s="22">
        <v>270</v>
      </c>
      <c r="R67" s="22">
        <v>90</v>
      </c>
    </row>
    <row r="68" spans="1:18" ht="210" customHeight="1" x14ac:dyDescent="0.25">
      <c r="A68" s="33">
        <v>62</v>
      </c>
      <c r="B68" s="33" t="s">
        <v>965</v>
      </c>
      <c r="C68" s="19" t="s">
        <v>966</v>
      </c>
      <c r="D68" s="34"/>
      <c r="E68" s="19" t="s">
        <v>327</v>
      </c>
      <c r="F68" s="19" t="s">
        <v>328</v>
      </c>
      <c r="G68" s="19" t="s">
        <v>863</v>
      </c>
      <c r="H68" s="19" t="s">
        <v>329</v>
      </c>
      <c r="I68" s="19" t="s">
        <v>661</v>
      </c>
      <c r="J68" s="19" t="s">
        <v>1000</v>
      </c>
      <c r="K68" s="20">
        <v>3</v>
      </c>
      <c r="L68" s="21">
        <v>1</v>
      </c>
      <c r="M68" s="20">
        <v>6</v>
      </c>
      <c r="N68" s="21">
        <v>6</v>
      </c>
      <c r="O68" s="20">
        <v>15</v>
      </c>
      <c r="P68" s="21">
        <v>7</v>
      </c>
      <c r="Q68" s="22">
        <v>270</v>
      </c>
      <c r="R68" s="22">
        <v>42</v>
      </c>
    </row>
    <row r="69" spans="1:18" ht="210" customHeight="1" x14ac:dyDescent="0.25">
      <c r="A69" s="33">
        <v>63</v>
      </c>
      <c r="B69" s="33" t="s">
        <v>965</v>
      </c>
      <c r="C69" s="19" t="s">
        <v>966</v>
      </c>
      <c r="D69" s="34"/>
      <c r="E69" s="19" t="s">
        <v>333</v>
      </c>
      <c r="F69" s="19" t="s">
        <v>334</v>
      </c>
      <c r="G69" s="19" t="s">
        <v>660</v>
      </c>
      <c r="H69" s="19" t="s">
        <v>335</v>
      </c>
      <c r="I69" s="19" t="s">
        <v>661</v>
      </c>
      <c r="J69" s="19" t="s">
        <v>336</v>
      </c>
      <c r="K69" s="20">
        <v>3</v>
      </c>
      <c r="L69" s="21">
        <v>0.5</v>
      </c>
      <c r="M69" s="20">
        <v>6</v>
      </c>
      <c r="N69" s="21">
        <v>6</v>
      </c>
      <c r="O69" s="20">
        <v>15</v>
      </c>
      <c r="P69" s="21">
        <v>15</v>
      </c>
      <c r="Q69" s="22">
        <v>270</v>
      </c>
      <c r="R69" s="22">
        <v>45</v>
      </c>
    </row>
    <row r="70" spans="1:18" ht="210" customHeight="1" x14ac:dyDescent="0.25">
      <c r="A70" s="33">
        <v>64</v>
      </c>
      <c r="B70" s="33" t="s">
        <v>965</v>
      </c>
      <c r="C70" s="19" t="s">
        <v>966</v>
      </c>
      <c r="D70" s="34"/>
      <c r="E70" s="19" t="s">
        <v>341</v>
      </c>
      <c r="F70" s="19" t="s">
        <v>342</v>
      </c>
      <c r="G70" s="19" t="s">
        <v>868</v>
      </c>
      <c r="H70" s="19" t="s">
        <v>343</v>
      </c>
      <c r="I70" s="19" t="s">
        <v>661</v>
      </c>
      <c r="J70" s="19" t="s">
        <v>1000</v>
      </c>
      <c r="K70" s="20">
        <v>3</v>
      </c>
      <c r="L70" s="21">
        <v>1</v>
      </c>
      <c r="M70" s="20">
        <v>6</v>
      </c>
      <c r="N70" s="21">
        <v>6</v>
      </c>
      <c r="O70" s="20">
        <v>15</v>
      </c>
      <c r="P70" s="21">
        <v>7</v>
      </c>
      <c r="Q70" s="22">
        <v>270</v>
      </c>
      <c r="R70" s="22">
        <v>42</v>
      </c>
    </row>
    <row r="71" spans="1:18" ht="210" customHeight="1" x14ac:dyDescent="0.25">
      <c r="A71" s="33">
        <v>65</v>
      </c>
      <c r="B71" s="33" t="s">
        <v>965</v>
      </c>
      <c r="C71" s="19" t="s">
        <v>966</v>
      </c>
      <c r="D71" s="34"/>
      <c r="E71" s="19" t="s">
        <v>1001</v>
      </c>
      <c r="F71" s="19" t="s">
        <v>1002</v>
      </c>
      <c r="G71" s="19" t="s">
        <v>1003</v>
      </c>
      <c r="H71" s="19" t="s">
        <v>1004</v>
      </c>
      <c r="I71" s="19" t="s">
        <v>595</v>
      </c>
      <c r="J71" s="19" t="s">
        <v>184</v>
      </c>
      <c r="K71" s="20">
        <v>0.5</v>
      </c>
      <c r="L71" s="21">
        <v>0.5</v>
      </c>
      <c r="M71" s="20">
        <v>6</v>
      </c>
      <c r="N71" s="21">
        <v>6</v>
      </c>
      <c r="O71" s="20">
        <v>3</v>
      </c>
      <c r="P71" s="21">
        <v>3</v>
      </c>
      <c r="Q71" s="22">
        <v>9</v>
      </c>
      <c r="R71" s="22">
        <v>9</v>
      </c>
    </row>
    <row r="72" spans="1:18" ht="210" customHeight="1" x14ac:dyDescent="0.25">
      <c r="A72" s="33">
        <v>66</v>
      </c>
      <c r="B72" s="33" t="s">
        <v>965</v>
      </c>
      <c r="C72" s="19" t="s">
        <v>966</v>
      </c>
      <c r="D72" s="34"/>
      <c r="E72" s="19" t="s">
        <v>346</v>
      </c>
      <c r="F72" s="19" t="s">
        <v>347</v>
      </c>
      <c r="G72" s="19" t="s">
        <v>667</v>
      </c>
      <c r="H72" s="19" t="s">
        <v>348</v>
      </c>
      <c r="I72" s="19" t="s">
        <v>658</v>
      </c>
      <c r="J72" s="19" t="s">
        <v>349</v>
      </c>
      <c r="K72" s="20">
        <v>0.5</v>
      </c>
      <c r="L72" s="21">
        <v>0.1</v>
      </c>
      <c r="M72" s="20">
        <v>6</v>
      </c>
      <c r="N72" s="21">
        <v>6</v>
      </c>
      <c r="O72" s="20">
        <v>40</v>
      </c>
      <c r="P72" s="21">
        <v>40</v>
      </c>
      <c r="Q72" s="22">
        <v>120</v>
      </c>
      <c r="R72" s="22">
        <v>24.000000000000004</v>
      </c>
    </row>
    <row r="73" spans="1:18" ht="210" customHeight="1" x14ac:dyDescent="0.25">
      <c r="A73" s="33">
        <v>67</v>
      </c>
      <c r="B73" s="33" t="s">
        <v>965</v>
      </c>
      <c r="C73" s="19" t="s">
        <v>966</v>
      </c>
      <c r="D73" s="34"/>
      <c r="E73" s="19" t="s">
        <v>375</v>
      </c>
      <c r="F73" s="19" t="s">
        <v>376</v>
      </c>
      <c r="G73" s="19" t="s">
        <v>881</v>
      </c>
      <c r="H73" s="19" t="s">
        <v>377</v>
      </c>
      <c r="I73" s="19" t="s">
        <v>658</v>
      </c>
      <c r="J73" s="19" t="s">
        <v>378</v>
      </c>
      <c r="K73" s="20">
        <v>1</v>
      </c>
      <c r="L73" s="21">
        <v>0.5</v>
      </c>
      <c r="M73" s="20">
        <v>6</v>
      </c>
      <c r="N73" s="21">
        <v>6</v>
      </c>
      <c r="O73" s="20">
        <v>15</v>
      </c>
      <c r="P73" s="21">
        <v>15</v>
      </c>
      <c r="Q73" s="22">
        <v>90</v>
      </c>
      <c r="R73" s="22">
        <v>45</v>
      </c>
    </row>
    <row r="74" spans="1:18" ht="210" customHeight="1" x14ac:dyDescent="0.25">
      <c r="A74" s="33">
        <v>68</v>
      </c>
      <c r="B74" s="33" t="s">
        <v>965</v>
      </c>
      <c r="C74" s="19" t="s">
        <v>966</v>
      </c>
      <c r="D74" s="34"/>
      <c r="E74" s="19" t="s">
        <v>887</v>
      </c>
      <c r="F74" s="19" t="s">
        <v>888</v>
      </c>
      <c r="G74" s="19" t="s">
        <v>889</v>
      </c>
      <c r="H74" s="19" t="s">
        <v>890</v>
      </c>
      <c r="I74" s="19" t="s">
        <v>595</v>
      </c>
      <c r="J74" s="19" t="s">
        <v>243</v>
      </c>
      <c r="K74" s="20">
        <v>0.5</v>
      </c>
      <c r="L74" s="21">
        <v>0.5</v>
      </c>
      <c r="M74" s="20">
        <v>6</v>
      </c>
      <c r="N74" s="21">
        <v>6</v>
      </c>
      <c r="O74" s="20">
        <v>3</v>
      </c>
      <c r="P74" s="21">
        <v>3</v>
      </c>
      <c r="Q74" s="22">
        <v>9</v>
      </c>
      <c r="R74" s="22">
        <v>9</v>
      </c>
    </row>
    <row r="75" spans="1:18" ht="210" customHeight="1" x14ac:dyDescent="0.25">
      <c r="B75" s="33"/>
      <c r="G75" s="19" t="str">
        <f>IF(F75="","",VLOOKUP(F75,[21]списки!$U$2:$V$147,2,))</f>
        <v/>
      </c>
      <c r="I75" s="19" t="str">
        <f>IF(F75="","",VLOOKUP(Q75,[21]списки!$O$2:$P$8,2))</f>
        <v/>
      </c>
    </row>
    <row r="76" spans="1:18" ht="210" customHeight="1" x14ac:dyDescent="0.25">
      <c r="B76" s="33"/>
    </row>
    <row r="77" spans="1:18" ht="210" customHeight="1" x14ac:dyDescent="0.25">
      <c r="B77" s="33"/>
    </row>
    <row r="78" spans="1:18" ht="210" customHeight="1" x14ac:dyDescent="0.25">
      <c r="B78" s="33"/>
    </row>
    <row r="79" spans="1:18" ht="210" customHeight="1" x14ac:dyDescent="0.25">
      <c r="B79" s="33"/>
    </row>
    <row r="80" spans="1:18" ht="210" customHeight="1" x14ac:dyDescent="0.25">
      <c r="B80" s="33"/>
    </row>
    <row r="81" spans="2:2" ht="210" customHeight="1" x14ac:dyDescent="0.25">
      <c r="B81" s="33"/>
    </row>
    <row r="82" spans="2:2" ht="210" customHeight="1" x14ac:dyDescent="0.25">
      <c r="B82" s="33"/>
    </row>
    <row r="83" spans="2:2" ht="210" customHeight="1" x14ac:dyDescent="0.25">
      <c r="B83" s="33"/>
    </row>
    <row r="84" spans="2:2" ht="210" customHeight="1" x14ac:dyDescent="0.25">
      <c r="B84" s="33"/>
    </row>
    <row r="85" spans="2:2" ht="210" customHeight="1" x14ac:dyDescent="0.25">
      <c r="B85" s="33"/>
    </row>
    <row r="86" spans="2:2" ht="210" customHeight="1" x14ac:dyDescent="0.25">
      <c r="B86" s="33"/>
    </row>
    <row r="87" spans="2:2" ht="210" customHeight="1" x14ac:dyDescent="0.25">
      <c r="B87" s="33"/>
    </row>
    <row r="88" spans="2:2" ht="210" customHeight="1" x14ac:dyDescent="0.25">
      <c r="B88" s="33"/>
    </row>
    <row r="89" spans="2:2" ht="210" customHeight="1" x14ac:dyDescent="0.25">
      <c r="B89" s="33"/>
    </row>
    <row r="90" spans="2:2" x14ac:dyDescent="0.25">
      <c r="B90" s="33"/>
    </row>
    <row r="91" spans="2:2" x14ac:dyDescent="0.25">
      <c r="B91" s="33"/>
    </row>
    <row r="92" spans="2:2" ht="210" customHeight="1" x14ac:dyDescent="0.25">
      <c r="B92" s="33"/>
    </row>
    <row r="93" spans="2:2" ht="210" customHeight="1" x14ac:dyDescent="0.25">
      <c r="B93" s="33"/>
    </row>
    <row r="94" spans="2:2" ht="210" customHeight="1" x14ac:dyDescent="0.25">
      <c r="B94" s="33"/>
    </row>
    <row r="95" spans="2:2" ht="210" customHeight="1" x14ac:dyDescent="0.25">
      <c r="B95" s="33"/>
    </row>
    <row r="96" spans="2:2" ht="210" customHeight="1" x14ac:dyDescent="0.25">
      <c r="B96" s="33"/>
    </row>
    <row r="97" spans="2:2" ht="210" customHeight="1" x14ac:dyDescent="0.25">
      <c r="B97" s="33"/>
    </row>
    <row r="98" spans="2:2" ht="210" customHeight="1" x14ac:dyDescent="0.25">
      <c r="B98" s="33"/>
    </row>
    <row r="99" spans="2:2" ht="210" customHeight="1" x14ac:dyDescent="0.25">
      <c r="B99" s="33"/>
    </row>
    <row r="100" spans="2:2" ht="210" customHeight="1" x14ac:dyDescent="0.25">
      <c r="B100" s="33"/>
    </row>
    <row r="101" spans="2:2" ht="210" customHeight="1" x14ac:dyDescent="0.25">
      <c r="B101" s="33"/>
    </row>
    <row r="102" spans="2:2" ht="210" customHeight="1" x14ac:dyDescent="0.25">
      <c r="B102" s="33"/>
    </row>
    <row r="103" spans="2:2" ht="210" customHeight="1" x14ac:dyDescent="0.25">
      <c r="B103" s="33"/>
    </row>
    <row r="104" spans="2:2" ht="210" customHeight="1" x14ac:dyDescent="0.25">
      <c r="B104" s="33"/>
    </row>
    <row r="105" spans="2:2" ht="210" customHeight="1" x14ac:dyDescent="0.25">
      <c r="B105" s="33"/>
    </row>
    <row r="106" spans="2:2" ht="210" customHeight="1" x14ac:dyDescent="0.25">
      <c r="B106" s="33"/>
    </row>
    <row r="107" spans="2:2" ht="210" customHeight="1" x14ac:dyDescent="0.25">
      <c r="B107" s="33"/>
    </row>
    <row r="108" spans="2:2" ht="210" customHeight="1" x14ac:dyDescent="0.25">
      <c r="B108" s="33"/>
    </row>
    <row r="109" spans="2:2" ht="210" customHeight="1" x14ac:dyDescent="0.25">
      <c r="B109" s="33"/>
    </row>
    <row r="110" spans="2:2" ht="210" customHeight="1" x14ac:dyDescent="0.25">
      <c r="B110" s="33"/>
    </row>
    <row r="111" spans="2:2" ht="210" customHeight="1" x14ac:dyDescent="0.25">
      <c r="B111" s="33"/>
    </row>
    <row r="112" spans="2:2" x14ac:dyDescent="0.25">
      <c r="B112" s="33"/>
    </row>
    <row r="113" spans="2:2" ht="210" customHeight="1" x14ac:dyDescent="0.25">
      <c r="B113" s="33"/>
    </row>
    <row r="114" spans="2:2" ht="210" customHeight="1" x14ac:dyDescent="0.25">
      <c r="B114" s="33"/>
    </row>
    <row r="115" spans="2:2" ht="210" customHeight="1" x14ac:dyDescent="0.25">
      <c r="B115" s="33"/>
    </row>
    <row r="116" spans="2:2" ht="210" customHeight="1" x14ac:dyDescent="0.25">
      <c r="B116" s="33"/>
    </row>
    <row r="117" spans="2:2" ht="210" customHeight="1" x14ac:dyDescent="0.25">
      <c r="B117" s="33"/>
    </row>
    <row r="118" spans="2:2" ht="210" customHeight="1" x14ac:dyDescent="0.25">
      <c r="B118" s="33"/>
    </row>
    <row r="119" spans="2:2" ht="210" customHeight="1" x14ac:dyDescent="0.25">
      <c r="B119" s="33"/>
    </row>
    <row r="120" spans="2:2" ht="210" customHeight="1" x14ac:dyDescent="0.25">
      <c r="B120" s="33"/>
    </row>
    <row r="121" spans="2:2" ht="210" customHeight="1" x14ac:dyDescent="0.25">
      <c r="B121" s="33"/>
    </row>
    <row r="122" spans="2:2" ht="210" customHeight="1" x14ac:dyDescent="0.25">
      <c r="B122" s="33"/>
    </row>
    <row r="123" spans="2:2" x14ac:dyDescent="0.25">
      <c r="B123" s="33"/>
    </row>
    <row r="124" spans="2:2" x14ac:dyDescent="0.25">
      <c r="B124" s="33"/>
    </row>
    <row r="125" spans="2:2" ht="210" customHeight="1" x14ac:dyDescent="0.25">
      <c r="B125" s="33"/>
    </row>
    <row r="126" spans="2:2" ht="210" customHeight="1" x14ac:dyDescent="0.25">
      <c r="B126" s="33"/>
    </row>
    <row r="127" spans="2:2" ht="210" customHeight="1" x14ac:dyDescent="0.25">
      <c r="B127" s="33"/>
    </row>
    <row r="128" spans="2:2" ht="210" customHeight="1" x14ac:dyDescent="0.25">
      <c r="B128" s="33"/>
    </row>
    <row r="129" spans="2:2" x14ac:dyDescent="0.25">
      <c r="B129" s="33"/>
    </row>
    <row r="130" spans="2:2" x14ac:dyDescent="0.25">
      <c r="B130" s="33"/>
    </row>
    <row r="131" spans="2:2" ht="210" customHeight="1" x14ac:dyDescent="0.25">
      <c r="B131" s="33"/>
    </row>
    <row r="132" spans="2:2" x14ac:dyDescent="0.25">
      <c r="B132" s="33"/>
    </row>
    <row r="133" spans="2:2" ht="210" customHeight="1" x14ac:dyDescent="0.25">
      <c r="B133" s="33"/>
    </row>
    <row r="134" spans="2:2" ht="210" customHeight="1" x14ac:dyDescent="0.25">
      <c r="B134" s="33"/>
    </row>
    <row r="135" spans="2:2" x14ac:dyDescent="0.25">
      <c r="B135" s="33"/>
    </row>
    <row r="136" spans="2:2" x14ac:dyDescent="0.25">
      <c r="B136" s="33"/>
    </row>
    <row r="137" spans="2:2" x14ac:dyDescent="0.25">
      <c r="B137" s="33"/>
    </row>
    <row r="138" spans="2:2" ht="210" customHeight="1" x14ac:dyDescent="0.25">
      <c r="B138" s="33"/>
    </row>
    <row r="139" spans="2:2" x14ac:dyDescent="0.25">
      <c r="B139" s="33"/>
    </row>
    <row r="140" spans="2:2" ht="210" customHeight="1" x14ac:dyDescent="0.25">
      <c r="B140" s="33"/>
    </row>
    <row r="141" spans="2:2" x14ac:dyDescent="0.25">
      <c r="B141" s="33"/>
    </row>
    <row r="142" spans="2:2" ht="210" customHeight="1" x14ac:dyDescent="0.25">
      <c r="B142" s="33"/>
    </row>
    <row r="143" spans="2:2" ht="210" customHeight="1" x14ac:dyDescent="0.25">
      <c r="B143" s="33"/>
    </row>
    <row r="144" spans="2:2" ht="210" customHeight="1" x14ac:dyDescent="0.25">
      <c r="B144" s="33"/>
    </row>
    <row r="145" spans="2:2" ht="210" customHeight="1" x14ac:dyDescent="0.25">
      <c r="B145" s="33"/>
    </row>
    <row r="146" spans="2:2" ht="210" customHeight="1" x14ac:dyDescent="0.25">
      <c r="B146" s="33"/>
    </row>
    <row r="147" spans="2:2" ht="210" customHeight="1" x14ac:dyDescent="0.25">
      <c r="B147" s="33"/>
    </row>
    <row r="148" spans="2:2" ht="210" customHeight="1" x14ac:dyDescent="0.25">
      <c r="B148" s="33"/>
    </row>
    <row r="149" spans="2:2" ht="210" customHeight="1" x14ac:dyDescent="0.25">
      <c r="B149" s="33"/>
    </row>
    <row r="150" spans="2:2" ht="210" customHeight="1" x14ac:dyDescent="0.25">
      <c r="B150" s="33"/>
    </row>
    <row r="151" spans="2:2" ht="210" customHeight="1" x14ac:dyDescent="0.25">
      <c r="B151" s="33"/>
    </row>
    <row r="152" spans="2:2" ht="210" customHeight="1" x14ac:dyDescent="0.25">
      <c r="B152" s="33"/>
    </row>
    <row r="153" spans="2:2" x14ac:dyDescent="0.25">
      <c r="B153" s="33"/>
    </row>
    <row r="154" spans="2:2" x14ac:dyDescent="0.25">
      <c r="B154" s="33"/>
    </row>
    <row r="155" spans="2:2" ht="210" customHeight="1" x14ac:dyDescent="0.25">
      <c r="B155" s="33"/>
    </row>
    <row r="156" spans="2:2" ht="210" customHeight="1" x14ac:dyDescent="0.25">
      <c r="B156" s="33"/>
    </row>
    <row r="157" spans="2:2" ht="210" customHeight="1" x14ac:dyDescent="0.25">
      <c r="B157" s="33"/>
    </row>
    <row r="158" spans="2:2" x14ac:dyDescent="0.25">
      <c r="B158" s="33"/>
    </row>
    <row r="159" spans="2:2" ht="210" customHeight="1" x14ac:dyDescent="0.25">
      <c r="B159" s="33"/>
    </row>
    <row r="160" spans="2:2" x14ac:dyDescent="0.25">
      <c r="B160" s="33"/>
    </row>
    <row r="161" spans="2:9" ht="210" customHeight="1" x14ac:dyDescent="0.25">
      <c r="B161" s="33"/>
    </row>
    <row r="162" spans="2:9" x14ac:dyDescent="0.25">
      <c r="B162" s="33"/>
    </row>
    <row r="163" spans="2:9" x14ac:dyDescent="0.25">
      <c r="B163" s="33"/>
    </row>
    <row r="164" spans="2:9" ht="210" customHeight="1" x14ac:dyDescent="0.25">
      <c r="B164" s="33"/>
    </row>
    <row r="165" spans="2:9" ht="210" customHeight="1" x14ac:dyDescent="0.25">
      <c r="B165" s="33"/>
      <c r="G165" s="19" t="str">
        <f>IF(F165="","",VLOOKUP(F165,[21]списки!$U$2:$V$147,2,))</f>
        <v/>
      </c>
      <c r="I165" s="19" t="str">
        <f>IF(F165="","",VLOOKUP(Q165,[21]списки!$O$2:$P$8,2))</f>
        <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1048576">
    <cfRule type="expression" dxfId="943" priority="1">
      <formula>IF(ROW(Q1)&gt;6,Q1&gt;400)</formula>
    </cfRule>
    <cfRule type="expression" dxfId="942" priority="2">
      <formula>IF(ROW(Q1)&gt;6,Q1&gt;200)</formula>
    </cfRule>
    <cfRule type="expression" dxfId="941" priority="3">
      <formula>IF(ROW(Q1)&gt;6,Q1&gt;70)</formula>
    </cfRule>
    <cfRule type="expression" dxfId="940" priority="4">
      <formula>IF(ROW(Q1)&gt;6,Q1&gt;20)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70866141732283472" right="0" top="0.74803149606299213" bottom="0.74803149606299213" header="0.31496062992125984" footer="0.31496062992125984"/>
  <pageSetup paperSize="9" scale="37" fitToHeight="0" orientation="landscape" r:id="rId1"/>
  <colBreaks count="1" manualBreakCount="1">
    <brk id="18"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
  <sheetViews>
    <sheetView view="pageBreakPreview" topLeftCell="A22" zoomScale="60" zoomScaleNormal="80" workbookViewId="0">
      <selection activeCell="B23" sqref="B23"/>
    </sheetView>
  </sheetViews>
  <sheetFormatPr defaultColWidth="9.140625" defaultRowHeight="21" x14ac:dyDescent="0.25"/>
  <cols>
    <col min="1" max="1" width="7.42578125" style="16" customWidth="1"/>
    <col min="2" max="2" width="118.85546875" style="18" customWidth="1"/>
    <col min="3" max="3" width="77.5703125" style="18" hidden="1" customWidth="1"/>
    <col min="4" max="4" width="12.7109375" style="18" hidden="1" customWidth="1"/>
    <col min="5" max="5" width="27.28515625" style="19" customWidth="1"/>
    <col min="6" max="6" width="11.5703125" style="19" customWidth="1"/>
    <col min="7" max="7" width="39.85546875" style="19" customWidth="1"/>
    <col min="8" max="8" width="33.28515625" style="19" customWidth="1"/>
    <col min="9" max="9" width="32.140625" style="19" customWidth="1"/>
    <col min="10" max="10" width="54.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93</v>
      </c>
      <c r="B7" s="65" t="s">
        <v>1963</v>
      </c>
      <c r="C7" s="66" t="s">
        <v>1964</v>
      </c>
      <c r="D7"/>
      <c r="E7" s="67" t="s">
        <v>273</v>
      </c>
      <c r="F7" s="67" t="s">
        <v>274</v>
      </c>
      <c r="G7" s="67" t="s">
        <v>793</v>
      </c>
      <c r="H7" s="67" t="s">
        <v>275</v>
      </c>
      <c r="I7" s="67" t="s">
        <v>595</v>
      </c>
      <c r="J7" s="67" t="s">
        <v>243</v>
      </c>
      <c r="K7" s="68">
        <v>0.5</v>
      </c>
      <c r="L7" s="69">
        <v>0.5</v>
      </c>
      <c r="M7" s="68">
        <v>6</v>
      </c>
      <c r="N7" s="69">
        <v>6</v>
      </c>
      <c r="O7" s="68">
        <v>3</v>
      </c>
      <c r="P7" s="69">
        <v>3</v>
      </c>
      <c r="Q7" s="70">
        <v>9</v>
      </c>
      <c r="R7" s="71">
        <v>9</v>
      </c>
    </row>
    <row r="8" spans="1:20" ht="210" customHeight="1" x14ac:dyDescent="0.25">
      <c r="A8" s="64">
        <v>94</v>
      </c>
      <c r="B8" s="65" t="s">
        <v>1963</v>
      </c>
      <c r="C8" s="66" t="s">
        <v>1964</v>
      </c>
      <c r="D8"/>
      <c r="E8" s="67" t="s">
        <v>19</v>
      </c>
      <c r="F8" s="67" t="s">
        <v>20</v>
      </c>
      <c r="G8" s="67" t="s">
        <v>594</v>
      </c>
      <c r="H8" s="67" t="s">
        <v>21</v>
      </c>
      <c r="I8" s="67" t="s">
        <v>595</v>
      </c>
      <c r="J8" s="67" t="s">
        <v>397</v>
      </c>
      <c r="K8" s="68">
        <v>1</v>
      </c>
      <c r="L8" s="69">
        <v>1</v>
      </c>
      <c r="M8" s="68">
        <v>6</v>
      </c>
      <c r="N8" s="69">
        <v>6</v>
      </c>
      <c r="O8" s="68">
        <v>3</v>
      </c>
      <c r="P8" s="69">
        <v>3</v>
      </c>
      <c r="Q8" s="70">
        <v>18</v>
      </c>
      <c r="R8" s="71">
        <v>18</v>
      </c>
    </row>
    <row r="9" spans="1:20" ht="210" customHeight="1" x14ac:dyDescent="0.25">
      <c r="A9" s="64">
        <v>95</v>
      </c>
      <c r="B9" s="65" t="s">
        <v>1963</v>
      </c>
      <c r="C9" s="66" t="s">
        <v>1964</v>
      </c>
      <c r="D9"/>
      <c r="E9" s="67" t="s">
        <v>426</v>
      </c>
      <c r="F9" s="67" t="s">
        <v>32</v>
      </c>
      <c r="G9" s="67" t="s">
        <v>647</v>
      </c>
      <c r="H9" s="67" t="s">
        <v>33</v>
      </c>
      <c r="I9" s="67" t="s">
        <v>599</v>
      </c>
      <c r="J9" s="67" t="s">
        <v>34</v>
      </c>
      <c r="K9" s="68">
        <v>3</v>
      </c>
      <c r="L9" s="69">
        <v>1</v>
      </c>
      <c r="M9" s="68">
        <v>6</v>
      </c>
      <c r="N9" s="69">
        <v>6</v>
      </c>
      <c r="O9" s="68">
        <v>3</v>
      </c>
      <c r="P9" s="69">
        <v>3</v>
      </c>
      <c r="Q9" s="70">
        <v>54</v>
      </c>
      <c r="R9" s="71">
        <v>18</v>
      </c>
    </row>
    <row r="10" spans="1:20" ht="210" customHeight="1" x14ac:dyDescent="0.25">
      <c r="A10" s="64">
        <v>96</v>
      </c>
      <c r="B10" s="65" t="s">
        <v>1963</v>
      </c>
      <c r="C10" s="66" t="s">
        <v>1964</v>
      </c>
      <c r="D10"/>
      <c r="E10" s="67" t="s">
        <v>1945</v>
      </c>
      <c r="F10" s="67" t="s">
        <v>134</v>
      </c>
      <c r="G10" s="67" t="s">
        <v>652</v>
      </c>
      <c r="H10" s="67" t="s">
        <v>135</v>
      </c>
      <c r="I10" s="67" t="s">
        <v>599</v>
      </c>
      <c r="J10" s="67" t="s">
        <v>130</v>
      </c>
      <c r="K10" s="68">
        <v>0.5</v>
      </c>
      <c r="L10" s="69">
        <v>0.2</v>
      </c>
      <c r="M10" s="68">
        <v>3</v>
      </c>
      <c r="N10" s="69">
        <v>3</v>
      </c>
      <c r="O10" s="68">
        <v>15</v>
      </c>
      <c r="P10" s="69">
        <v>15</v>
      </c>
      <c r="Q10" s="70">
        <v>22.5</v>
      </c>
      <c r="R10" s="71">
        <v>9.0000000000000018</v>
      </c>
    </row>
    <row r="11" spans="1:20" ht="210" customHeight="1" x14ac:dyDescent="0.25">
      <c r="A11" s="64">
        <v>97</v>
      </c>
      <c r="B11" s="65" t="s">
        <v>1963</v>
      </c>
      <c r="C11" s="66" t="s">
        <v>1964</v>
      </c>
      <c r="D11"/>
      <c r="E11" s="67" t="s">
        <v>171</v>
      </c>
      <c r="F11" s="67" t="s">
        <v>172</v>
      </c>
      <c r="G11" s="67" t="s">
        <v>653</v>
      </c>
      <c r="H11" s="67" t="s">
        <v>173</v>
      </c>
      <c r="I11" s="67" t="s">
        <v>599</v>
      </c>
      <c r="J11" s="67" t="s">
        <v>654</v>
      </c>
      <c r="K11" s="68">
        <v>3</v>
      </c>
      <c r="L11" s="69">
        <v>0.5</v>
      </c>
      <c r="M11" s="68">
        <v>3</v>
      </c>
      <c r="N11" s="69">
        <v>3</v>
      </c>
      <c r="O11" s="68">
        <v>3</v>
      </c>
      <c r="P11" s="69">
        <v>3</v>
      </c>
      <c r="Q11" s="70">
        <v>27</v>
      </c>
      <c r="R11" s="71">
        <v>4.5</v>
      </c>
    </row>
    <row r="12" spans="1:20" ht="210" customHeight="1" x14ac:dyDescent="0.25">
      <c r="A12" s="64">
        <v>98</v>
      </c>
      <c r="B12" s="65" t="s">
        <v>1963</v>
      </c>
      <c r="C12" s="66" t="s">
        <v>1964</v>
      </c>
      <c r="D12"/>
      <c r="E12" s="67" t="s">
        <v>1332</v>
      </c>
      <c r="F12" s="67" t="s">
        <v>178</v>
      </c>
      <c r="G12" s="67" t="s">
        <v>656</v>
      </c>
      <c r="H12" s="67" t="s">
        <v>179</v>
      </c>
      <c r="I12" s="67" t="s">
        <v>599</v>
      </c>
      <c r="J12" s="67" t="s">
        <v>1823</v>
      </c>
      <c r="K12" s="68">
        <v>3</v>
      </c>
      <c r="L12" s="69">
        <v>1</v>
      </c>
      <c r="M12" s="68">
        <v>3</v>
      </c>
      <c r="N12" s="69">
        <v>3</v>
      </c>
      <c r="O12" s="68">
        <v>3</v>
      </c>
      <c r="P12" s="69">
        <v>3</v>
      </c>
      <c r="Q12" s="70">
        <v>27</v>
      </c>
      <c r="R12" s="71">
        <v>9</v>
      </c>
    </row>
    <row r="13" spans="1:20" ht="210" customHeight="1" x14ac:dyDescent="0.25">
      <c r="A13" s="64">
        <v>99</v>
      </c>
      <c r="B13" s="65" t="s">
        <v>1963</v>
      </c>
      <c r="C13" s="66" t="s">
        <v>1964</v>
      </c>
      <c r="D13"/>
      <c r="E13" s="67" t="s">
        <v>240</v>
      </c>
      <c r="F13" s="67" t="s">
        <v>241</v>
      </c>
      <c r="G13" s="67" t="s">
        <v>990</v>
      </c>
      <c r="H13" s="67" t="s">
        <v>242</v>
      </c>
      <c r="I13" s="67" t="s">
        <v>595</v>
      </c>
      <c r="J13" s="67" t="s">
        <v>243</v>
      </c>
      <c r="K13" s="68">
        <v>0.5</v>
      </c>
      <c r="L13" s="69">
        <v>0.5</v>
      </c>
      <c r="M13" s="68">
        <v>6</v>
      </c>
      <c r="N13" s="69">
        <v>6</v>
      </c>
      <c r="O13" s="68">
        <v>3</v>
      </c>
      <c r="P13" s="69">
        <v>3</v>
      </c>
      <c r="Q13" s="70">
        <v>9</v>
      </c>
      <c r="R13" s="71">
        <v>9</v>
      </c>
    </row>
    <row r="14" spans="1:20" ht="210" customHeight="1" x14ac:dyDescent="0.25">
      <c r="A14" s="64">
        <v>100</v>
      </c>
      <c r="B14" s="65" t="s">
        <v>1963</v>
      </c>
      <c r="C14" s="66" t="s">
        <v>1964</v>
      </c>
      <c r="D14"/>
      <c r="E14" s="67" t="s">
        <v>532</v>
      </c>
      <c r="F14" s="67" t="s">
        <v>533</v>
      </c>
      <c r="G14" s="67" t="s">
        <v>657</v>
      </c>
      <c r="H14" s="67" t="s">
        <v>534</v>
      </c>
      <c r="I14" s="67" t="s">
        <v>658</v>
      </c>
      <c r="J14" s="67" t="s">
        <v>535</v>
      </c>
      <c r="K14" s="68">
        <v>3</v>
      </c>
      <c r="L14" s="69">
        <v>0.5</v>
      </c>
      <c r="M14" s="68">
        <v>6</v>
      </c>
      <c r="N14" s="69">
        <v>6</v>
      </c>
      <c r="O14" s="68">
        <v>7</v>
      </c>
      <c r="P14" s="69">
        <v>7</v>
      </c>
      <c r="Q14" s="70">
        <v>126</v>
      </c>
      <c r="R14" s="71">
        <v>21</v>
      </c>
    </row>
    <row r="15" spans="1:20" ht="210" customHeight="1" x14ac:dyDescent="0.25">
      <c r="A15" s="64">
        <v>101</v>
      </c>
      <c r="B15" s="65" t="s">
        <v>1963</v>
      </c>
      <c r="C15" s="66" t="s">
        <v>1964</v>
      </c>
      <c r="D15"/>
      <c r="E15" s="67" t="s">
        <v>309</v>
      </c>
      <c r="F15" s="67" t="s">
        <v>310</v>
      </c>
      <c r="G15" s="67" t="s">
        <v>659</v>
      </c>
      <c r="H15" s="67" t="s">
        <v>311</v>
      </c>
      <c r="I15" s="67" t="s">
        <v>599</v>
      </c>
      <c r="J15" s="67" t="s">
        <v>312</v>
      </c>
      <c r="K15" s="68">
        <v>1</v>
      </c>
      <c r="L15" s="69">
        <v>0.5</v>
      </c>
      <c r="M15" s="68">
        <v>6</v>
      </c>
      <c r="N15" s="69">
        <v>6</v>
      </c>
      <c r="O15" s="68">
        <v>7</v>
      </c>
      <c r="P15" s="69">
        <v>7</v>
      </c>
      <c r="Q15" s="70">
        <v>42</v>
      </c>
      <c r="R15" s="71">
        <v>21</v>
      </c>
    </row>
    <row r="16" spans="1:20" ht="210" customHeight="1" x14ac:dyDescent="0.25">
      <c r="A16" s="64">
        <v>102</v>
      </c>
      <c r="B16" s="65" t="s">
        <v>1963</v>
      </c>
      <c r="C16" s="66" t="s">
        <v>1964</v>
      </c>
      <c r="D16"/>
      <c r="E16" s="67" t="s">
        <v>333</v>
      </c>
      <c r="F16" s="67" t="s">
        <v>334</v>
      </c>
      <c r="G16" s="67" t="s">
        <v>660</v>
      </c>
      <c r="H16" s="67" t="s">
        <v>335</v>
      </c>
      <c r="I16" s="67" t="s">
        <v>661</v>
      </c>
      <c r="J16" s="67" t="s">
        <v>336</v>
      </c>
      <c r="K16" s="68">
        <v>3</v>
      </c>
      <c r="L16" s="69">
        <v>0.5</v>
      </c>
      <c r="M16" s="68">
        <v>6</v>
      </c>
      <c r="N16" s="69">
        <v>6</v>
      </c>
      <c r="O16" s="68">
        <v>15</v>
      </c>
      <c r="P16" s="69">
        <v>15</v>
      </c>
      <c r="Q16" s="70">
        <v>270</v>
      </c>
      <c r="R16" s="71">
        <v>45</v>
      </c>
    </row>
    <row r="17" spans="1:18" ht="210" customHeight="1" x14ac:dyDescent="0.25">
      <c r="A17" s="64">
        <v>103</v>
      </c>
      <c r="B17" s="65" t="s">
        <v>1963</v>
      </c>
      <c r="C17" s="66" t="s">
        <v>1964</v>
      </c>
      <c r="D17"/>
      <c r="E17" s="67" t="s">
        <v>662</v>
      </c>
      <c r="F17" s="67" t="s">
        <v>663</v>
      </c>
      <c r="G17" s="67" t="s">
        <v>664</v>
      </c>
      <c r="H17" s="67" t="s">
        <v>665</v>
      </c>
      <c r="I17" s="67" t="s">
        <v>599</v>
      </c>
      <c r="J17" s="67" t="s">
        <v>666</v>
      </c>
      <c r="K17" s="68">
        <v>0.5</v>
      </c>
      <c r="L17" s="69">
        <v>0.2</v>
      </c>
      <c r="M17" s="68">
        <v>6</v>
      </c>
      <c r="N17" s="69">
        <v>6</v>
      </c>
      <c r="O17" s="68">
        <v>7</v>
      </c>
      <c r="P17" s="69">
        <v>7</v>
      </c>
      <c r="Q17" s="70">
        <v>21</v>
      </c>
      <c r="R17" s="71">
        <v>8.4000000000000021</v>
      </c>
    </row>
    <row r="18" spans="1:18" ht="210" customHeight="1" x14ac:dyDescent="0.25">
      <c r="A18" s="64">
        <v>104</v>
      </c>
      <c r="B18" s="65" t="s">
        <v>1963</v>
      </c>
      <c r="C18" s="66" t="s">
        <v>1964</v>
      </c>
      <c r="D18"/>
      <c r="E18" s="67" t="s">
        <v>346</v>
      </c>
      <c r="F18" s="67" t="s">
        <v>347</v>
      </c>
      <c r="G18" s="67" t="s">
        <v>667</v>
      </c>
      <c r="H18" s="67" t="s">
        <v>348</v>
      </c>
      <c r="I18" s="67" t="s">
        <v>658</v>
      </c>
      <c r="J18" s="67" t="s">
        <v>349</v>
      </c>
      <c r="K18" s="68">
        <v>0.5</v>
      </c>
      <c r="L18" s="69">
        <v>0.1</v>
      </c>
      <c r="M18" s="68">
        <v>6</v>
      </c>
      <c r="N18" s="69">
        <v>6</v>
      </c>
      <c r="O18" s="68">
        <v>40</v>
      </c>
      <c r="P18" s="69">
        <v>40</v>
      </c>
      <c r="Q18" s="70">
        <v>120</v>
      </c>
      <c r="R18" s="71">
        <v>24.000000000000004</v>
      </c>
    </row>
    <row r="19" spans="1:18" ht="210" customHeight="1" x14ac:dyDescent="0.25">
      <c r="A19" s="64">
        <v>105</v>
      </c>
      <c r="B19" s="65" t="s">
        <v>1963</v>
      </c>
      <c r="C19" s="66" t="s">
        <v>1964</v>
      </c>
      <c r="D19"/>
      <c r="E19" s="67" t="s">
        <v>352</v>
      </c>
      <c r="F19" s="67" t="s">
        <v>353</v>
      </c>
      <c r="G19" s="67" t="s">
        <v>668</v>
      </c>
      <c r="H19" s="67" t="s">
        <v>354</v>
      </c>
      <c r="I19" s="67" t="s">
        <v>658</v>
      </c>
      <c r="J19" s="67" t="s">
        <v>355</v>
      </c>
      <c r="K19" s="68">
        <v>1</v>
      </c>
      <c r="L19" s="69">
        <v>0.2</v>
      </c>
      <c r="M19" s="68">
        <v>6</v>
      </c>
      <c r="N19" s="69">
        <v>6</v>
      </c>
      <c r="O19" s="68">
        <v>15</v>
      </c>
      <c r="P19" s="69">
        <v>15</v>
      </c>
      <c r="Q19" s="70">
        <v>90</v>
      </c>
      <c r="R19" s="71">
        <v>18.000000000000004</v>
      </c>
    </row>
    <row r="20" spans="1:18" ht="210" customHeight="1" x14ac:dyDescent="0.25">
      <c r="A20" s="64">
        <v>106</v>
      </c>
      <c r="B20" s="65" t="s">
        <v>1963</v>
      </c>
      <c r="C20" s="66" t="s">
        <v>1964</v>
      </c>
      <c r="D20"/>
      <c r="E20" s="67" t="s">
        <v>352</v>
      </c>
      <c r="F20" s="67" t="s">
        <v>358</v>
      </c>
      <c r="G20" s="67" t="s">
        <v>669</v>
      </c>
      <c r="H20" s="67" t="s">
        <v>359</v>
      </c>
      <c r="I20" s="67" t="s">
        <v>599</v>
      </c>
      <c r="J20" s="67" t="s">
        <v>360</v>
      </c>
      <c r="K20" s="68">
        <v>0.5</v>
      </c>
      <c r="L20" s="69">
        <v>0.2</v>
      </c>
      <c r="M20" s="68">
        <v>6</v>
      </c>
      <c r="N20" s="69">
        <v>6</v>
      </c>
      <c r="O20" s="68">
        <v>15</v>
      </c>
      <c r="P20" s="69">
        <v>15</v>
      </c>
      <c r="Q20" s="70">
        <v>45</v>
      </c>
      <c r="R20" s="71">
        <v>18.000000000000004</v>
      </c>
    </row>
    <row r="21" spans="1:18" ht="210" customHeight="1" x14ac:dyDescent="0.25">
      <c r="A21" s="64">
        <v>107</v>
      </c>
      <c r="B21" s="65" t="s">
        <v>1963</v>
      </c>
      <c r="C21" s="66" t="s">
        <v>1964</v>
      </c>
      <c r="D21"/>
      <c r="E21" s="67" t="s">
        <v>352</v>
      </c>
      <c r="F21" s="67" t="s">
        <v>569</v>
      </c>
      <c r="G21" s="67" t="s">
        <v>670</v>
      </c>
      <c r="H21" s="67" t="s">
        <v>570</v>
      </c>
      <c r="I21" s="67" t="s">
        <v>658</v>
      </c>
      <c r="J21" s="67" t="s">
        <v>355</v>
      </c>
      <c r="K21" s="68">
        <v>1</v>
      </c>
      <c r="L21" s="69">
        <v>0.2</v>
      </c>
      <c r="M21" s="68">
        <v>6</v>
      </c>
      <c r="N21" s="69">
        <v>6</v>
      </c>
      <c r="O21" s="68">
        <v>15</v>
      </c>
      <c r="P21" s="69">
        <v>15</v>
      </c>
      <c r="Q21" s="70">
        <v>90</v>
      </c>
      <c r="R21" s="71">
        <v>18.000000000000004</v>
      </c>
    </row>
    <row r="22" spans="1:18" ht="210" customHeight="1" x14ac:dyDescent="0.25">
      <c r="A22" s="64">
        <v>108</v>
      </c>
      <c r="B22" s="65" t="s">
        <v>1963</v>
      </c>
      <c r="C22" s="66" t="s">
        <v>1964</v>
      </c>
      <c r="D22"/>
      <c r="E22" s="67" t="s">
        <v>363</v>
      </c>
      <c r="F22" s="67" t="s">
        <v>364</v>
      </c>
      <c r="G22" s="67" t="s">
        <v>671</v>
      </c>
      <c r="H22" s="67" t="s">
        <v>365</v>
      </c>
      <c r="I22" s="67" t="s">
        <v>599</v>
      </c>
      <c r="J22" s="67" t="s">
        <v>366</v>
      </c>
      <c r="K22" s="68">
        <v>0.5</v>
      </c>
      <c r="L22" s="69">
        <v>0.2</v>
      </c>
      <c r="M22" s="68">
        <v>6</v>
      </c>
      <c r="N22" s="69">
        <v>6</v>
      </c>
      <c r="O22" s="68">
        <v>15</v>
      </c>
      <c r="P22" s="69">
        <v>15</v>
      </c>
      <c r="Q22" s="70">
        <v>45</v>
      </c>
      <c r="R22" s="71">
        <v>18.000000000000004</v>
      </c>
    </row>
    <row r="23" spans="1:18" ht="189" x14ac:dyDescent="0.25">
      <c r="A23" s="64">
        <v>109</v>
      </c>
      <c r="B23" s="65" t="s">
        <v>1963</v>
      </c>
      <c r="C23" s="66" t="s">
        <v>1964</v>
      </c>
      <c r="D23"/>
      <c r="E23" s="67" t="s">
        <v>367</v>
      </c>
      <c r="F23" s="67" t="s">
        <v>368</v>
      </c>
      <c r="G23" s="67" t="s">
        <v>672</v>
      </c>
      <c r="H23" s="67" t="s">
        <v>369</v>
      </c>
      <c r="I23" s="67" t="s">
        <v>658</v>
      </c>
      <c r="J23" s="67" t="s">
        <v>370</v>
      </c>
      <c r="K23" s="68">
        <v>1</v>
      </c>
      <c r="L23" s="69">
        <v>0.2</v>
      </c>
      <c r="M23" s="68">
        <v>6</v>
      </c>
      <c r="N23" s="69">
        <v>6</v>
      </c>
      <c r="O23" s="68">
        <v>15</v>
      </c>
      <c r="P23" s="69">
        <v>15</v>
      </c>
      <c r="Q23" s="70">
        <v>90</v>
      </c>
      <c r="R23" s="71">
        <v>18.000000000000004</v>
      </c>
    </row>
    <row r="24" spans="1:18" ht="126" x14ac:dyDescent="0.25">
      <c r="A24" s="64">
        <v>110</v>
      </c>
      <c r="B24" s="65" t="s">
        <v>1963</v>
      </c>
      <c r="C24" s="66" t="s">
        <v>1964</v>
      </c>
      <c r="D24"/>
      <c r="E24" s="67" t="s">
        <v>352</v>
      </c>
      <c r="F24" s="67" t="s">
        <v>575</v>
      </c>
      <c r="G24" s="67" t="s">
        <v>673</v>
      </c>
      <c r="H24" s="67" t="s">
        <v>576</v>
      </c>
      <c r="I24" s="67" t="s">
        <v>658</v>
      </c>
      <c r="J24" s="67" t="s">
        <v>355</v>
      </c>
      <c r="K24" s="68">
        <v>1</v>
      </c>
      <c r="L24" s="69">
        <v>0.2</v>
      </c>
      <c r="M24" s="68">
        <v>6</v>
      </c>
      <c r="N24" s="69">
        <v>6</v>
      </c>
      <c r="O24" s="68">
        <v>15</v>
      </c>
      <c r="P24" s="69">
        <v>15</v>
      </c>
      <c r="Q24" s="70">
        <v>90</v>
      </c>
      <c r="R24" s="71">
        <v>18.000000000000004</v>
      </c>
    </row>
    <row r="25" spans="1:18" ht="105" x14ac:dyDescent="0.25">
      <c r="A25" s="64">
        <v>111</v>
      </c>
      <c r="B25" s="65" t="s">
        <v>1963</v>
      </c>
      <c r="C25" s="66" t="s">
        <v>1964</v>
      </c>
      <c r="D25"/>
      <c r="E25" s="67" t="s">
        <v>352</v>
      </c>
      <c r="F25" s="67" t="s">
        <v>371</v>
      </c>
      <c r="G25" s="67" t="s">
        <v>674</v>
      </c>
      <c r="H25" s="67" t="s">
        <v>372</v>
      </c>
      <c r="I25" s="67" t="s">
        <v>599</v>
      </c>
      <c r="J25" s="67" t="s">
        <v>366</v>
      </c>
      <c r="K25" s="68">
        <v>0.5</v>
      </c>
      <c r="L25" s="69">
        <v>0.2</v>
      </c>
      <c r="M25" s="68">
        <v>6</v>
      </c>
      <c r="N25" s="69">
        <v>6</v>
      </c>
      <c r="O25" s="68">
        <v>15</v>
      </c>
      <c r="P25" s="69">
        <v>15</v>
      </c>
      <c r="Q25" s="70">
        <v>45</v>
      </c>
      <c r="R25" s="71">
        <v>18.000000000000004</v>
      </c>
    </row>
    <row r="26" spans="1:18" ht="84" x14ac:dyDescent="0.25">
      <c r="A26" s="64">
        <v>112</v>
      </c>
      <c r="B26" s="65" t="s">
        <v>1963</v>
      </c>
      <c r="C26" s="66" t="s">
        <v>1964</v>
      </c>
      <c r="D26"/>
      <c r="E26" s="67" t="s">
        <v>582</v>
      </c>
      <c r="F26" s="67" t="s">
        <v>583</v>
      </c>
      <c r="G26" s="67" t="s">
        <v>675</v>
      </c>
      <c r="H26" s="67" t="s">
        <v>584</v>
      </c>
      <c r="I26" s="67" t="s">
        <v>595</v>
      </c>
      <c r="J26" s="67" t="s">
        <v>184</v>
      </c>
      <c r="K26" s="68">
        <v>0.2</v>
      </c>
      <c r="L26" s="69">
        <v>0.2</v>
      </c>
      <c r="M26" s="68">
        <v>6</v>
      </c>
      <c r="N26" s="69">
        <v>6</v>
      </c>
      <c r="O26" s="68">
        <v>7</v>
      </c>
      <c r="P26" s="69">
        <v>7</v>
      </c>
      <c r="Q26" s="70">
        <v>8.4000000000000021</v>
      </c>
      <c r="R26" s="71">
        <v>8.4000000000000021</v>
      </c>
    </row>
    <row r="27" spans="1:18" ht="63" x14ac:dyDescent="0.25">
      <c r="A27" s="64">
        <v>113</v>
      </c>
      <c r="B27" s="65" t="s">
        <v>1963</v>
      </c>
      <c r="C27" s="66" t="s">
        <v>1964</v>
      </c>
      <c r="D27"/>
      <c r="E27" s="67" t="s">
        <v>585</v>
      </c>
      <c r="F27" s="67" t="s">
        <v>586</v>
      </c>
      <c r="G27" s="67" t="s">
        <v>676</v>
      </c>
      <c r="H27" s="67" t="s">
        <v>587</v>
      </c>
      <c r="I27" s="67" t="s">
        <v>595</v>
      </c>
      <c r="J27" s="67" t="s">
        <v>184</v>
      </c>
      <c r="K27" s="68">
        <v>0.1</v>
      </c>
      <c r="L27" s="69">
        <v>0.1</v>
      </c>
      <c r="M27" s="68">
        <v>6</v>
      </c>
      <c r="N27" s="69">
        <v>6</v>
      </c>
      <c r="O27" s="68">
        <v>15</v>
      </c>
      <c r="P27" s="69">
        <v>15</v>
      </c>
      <c r="Q27" s="70">
        <v>9.0000000000000018</v>
      </c>
      <c r="R27" s="71">
        <v>9.0000000000000018</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8:R1048576">
    <cfRule type="expression" dxfId="307" priority="9">
      <formula>IF(ROW(Q1)&gt;6,Q1&gt;400)</formula>
    </cfRule>
    <cfRule type="expression" dxfId="306" priority="10">
      <formula>IF(ROW(Q1)&gt;6,Q1&gt;200)</formula>
    </cfRule>
    <cfRule type="expression" dxfId="305" priority="11">
      <formula>IF(ROW(Q1)&gt;6,Q1&gt;70)</formula>
    </cfRule>
    <cfRule type="expression" dxfId="304" priority="12">
      <formula>IF(ROW(Q1)&gt;6,Q1&gt;20)</formula>
    </cfRule>
  </conditionalFormatting>
  <conditionalFormatting sqref="Q7:R27">
    <cfRule type="expression" dxfId="303" priority="1">
      <formula>IF(ROW(Q7)&gt;6,Q7&gt;400)</formula>
    </cfRule>
    <cfRule type="expression" dxfId="302" priority="2">
      <formula>IF(ROW(Q7)&gt;6,Q7&gt;200)</formula>
    </cfRule>
    <cfRule type="expression" dxfId="301" priority="3">
      <formula>IF(ROW(Q7)&gt;6,Q7&gt;70)</formula>
    </cfRule>
    <cfRule type="expression" dxfId="300" priority="4">
      <formula>IF(ROW(Q7)&gt;6,Q7&gt;20)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view="pageBreakPreview" topLeftCell="A34" zoomScale="60" zoomScaleNormal="80" workbookViewId="0">
      <selection activeCell="B35" sqref="B35"/>
    </sheetView>
  </sheetViews>
  <sheetFormatPr defaultColWidth="9.140625" defaultRowHeight="21" x14ac:dyDescent="0.25"/>
  <cols>
    <col min="1" max="1" width="7.42578125" style="16" customWidth="1"/>
    <col min="2" max="2" width="118.85546875" style="18" customWidth="1"/>
    <col min="3" max="3" width="77.5703125" style="18" hidden="1" customWidth="1"/>
    <col min="4" max="4" width="12.7109375" style="18" hidden="1" customWidth="1"/>
    <col min="5" max="5" width="27.28515625" style="19" customWidth="1"/>
    <col min="6" max="6" width="11.5703125" style="19" customWidth="1"/>
    <col min="7" max="7" width="39.85546875" style="19" customWidth="1"/>
    <col min="8" max="8" width="33.28515625" style="19" customWidth="1"/>
    <col min="9" max="9" width="32.140625" style="19" customWidth="1"/>
    <col min="10" max="10" width="54.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1</v>
      </c>
      <c r="B7" s="65" t="s">
        <v>1965</v>
      </c>
      <c r="C7" s="66" t="s">
        <v>1966</v>
      </c>
      <c r="D7" s="66"/>
      <c r="E7" s="67" t="s">
        <v>19</v>
      </c>
      <c r="F7" s="67" t="s">
        <v>20</v>
      </c>
      <c r="G7" s="67" t="str">
        <f>IF(F7="","",VLOOKUP(F7,[37]списки!$U$2:$V$147,2,))</f>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
      <c r="H7" s="67" t="s">
        <v>21</v>
      </c>
      <c r="I7" s="67" t="str">
        <f>IF(F7="","",VLOOKUP(Q7,[37]списки!$O$2:$P$8,2))</f>
        <v>Небольшой риск, меры не требуются</v>
      </c>
      <c r="J7" s="67" t="s">
        <v>397</v>
      </c>
      <c r="K7" s="68">
        <v>1</v>
      </c>
      <c r="L7" s="69">
        <v>1</v>
      </c>
      <c r="M7" s="68">
        <v>6</v>
      </c>
      <c r="N7" s="69">
        <v>6</v>
      </c>
      <c r="O7" s="68">
        <v>3</v>
      </c>
      <c r="P7" s="69">
        <v>3</v>
      </c>
      <c r="Q7" s="70">
        <v>18</v>
      </c>
      <c r="R7" s="71">
        <v>18</v>
      </c>
    </row>
    <row r="8" spans="1:20" ht="210" customHeight="1" x14ac:dyDescent="0.25">
      <c r="A8" s="64">
        <v>2</v>
      </c>
      <c r="B8" s="65" t="s">
        <v>1965</v>
      </c>
      <c r="C8" s="66" t="s">
        <v>1966</v>
      </c>
      <c r="D8" s="66"/>
      <c r="E8" s="77" t="s">
        <v>1967</v>
      </c>
      <c r="F8" s="77" t="s">
        <v>32</v>
      </c>
      <c r="G8" s="77" t="str">
        <f>IF(F8="","",VLOOKUP(F8,[37]списки!$U$2:$V$147,2,))</f>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
      <c r="H8" s="77" t="s">
        <v>33</v>
      </c>
      <c r="I8" s="77" t="str">
        <f>IF(F8="","",VLOOKUP(Q8,[37]списки!$O$2:$P$8,2))</f>
        <v xml:space="preserve">Возможный риск, необходимо уделить внимание </v>
      </c>
      <c r="J8" s="77" t="s">
        <v>34</v>
      </c>
      <c r="K8" s="68">
        <v>3</v>
      </c>
      <c r="L8" s="69">
        <v>1</v>
      </c>
      <c r="M8" s="68">
        <v>6</v>
      </c>
      <c r="N8" s="69">
        <v>6</v>
      </c>
      <c r="O8" s="68">
        <v>3</v>
      </c>
      <c r="P8" s="69">
        <v>3</v>
      </c>
      <c r="Q8" s="70">
        <v>54</v>
      </c>
      <c r="R8" s="71">
        <v>18</v>
      </c>
    </row>
    <row r="9" spans="1:20" ht="210" customHeight="1" x14ac:dyDescent="0.25">
      <c r="A9" s="64">
        <v>3</v>
      </c>
      <c r="B9" s="65" t="s">
        <v>1965</v>
      </c>
      <c r="C9" s="66" t="s">
        <v>1966</v>
      </c>
      <c r="D9" s="66"/>
      <c r="E9" s="77" t="s">
        <v>133</v>
      </c>
      <c r="F9" s="77" t="s">
        <v>134</v>
      </c>
      <c r="G9" s="77" t="str">
        <f>IF(F9="","",VLOOKUP(F9,[37]списки!$U$2:$V$147,2,))</f>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
      <c r="H9" s="77" t="s">
        <v>135</v>
      </c>
      <c r="I9" s="77" t="str">
        <f>IF(F9="","",VLOOKUP(Q9,[37]списки!$O$2:$P$8,2))</f>
        <v xml:space="preserve">Возможный риск, необходимо уделить внимание </v>
      </c>
      <c r="J9" s="77" t="s">
        <v>1896</v>
      </c>
      <c r="K9" s="68">
        <v>0.5</v>
      </c>
      <c r="L9" s="69">
        <v>0.2</v>
      </c>
      <c r="M9" s="68">
        <v>3</v>
      </c>
      <c r="N9" s="69">
        <v>3</v>
      </c>
      <c r="O9" s="68">
        <v>15</v>
      </c>
      <c r="P9" s="69">
        <v>15</v>
      </c>
      <c r="Q9" s="70">
        <v>22.5</v>
      </c>
      <c r="R9" s="71">
        <v>9.0000000000000018</v>
      </c>
    </row>
    <row r="10" spans="1:20" ht="210" customHeight="1" x14ac:dyDescent="0.25">
      <c r="A10" s="64">
        <v>4</v>
      </c>
      <c r="B10" s="65" t="s">
        <v>1965</v>
      </c>
      <c r="C10" s="66" t="s">
        <v>1966</v>
      </c>
      <c r="D10" s="66"/>
      <c r="E10" s="67" t="s">
        <v>171</v>
      </c>
      <c r="F10" s="67" t="s">
        <v>172</v>
      </c>
      <c r="G10" s="67" t="str">
        <f>IF(F10="","",VLOOKUP(F10,[37]списки!$U$2:$V$147,2,))</f>
        <v>Опасность воздействия пониженных температур воздуха;</v>
      </c>
      <c r="H10" s="67" t="s">
        <v>173</v>
      </c>
      <c r="I10" s="67" t="str">
        <f>IF(F10="","",VLOOKUP(Q10,[37]списки!$O$2:$P$8,2))</f>
        <v xml:space="preserve">Возможный риск, необходимо уделить внимание </v>
      </c>
      <c r="J10" s="67" t="s">
        <v>654</v>
      </c>
      <c r="K10" s="68">
        <v>3</v>
      </c>
      <c r="L10" s="69">
        <v>0.5</v>
      </c>
      <c r="M10" s="68">
        <v>3</v>
      </c>
      <c r="N10" s="69">
        <v>3</v>
      </c>
      <c r="O10" s="68">
        <v>3</v>
      </c>
      <c r="P10" s="69">
        <v>3</v>
      </c>
      <c r="Q10" s="70">
        <v>27</v>
      </c>
      <c r="R10" s="71">
        <v>4.5</v>
      </c>
    </row>
    <row r="11" spans="1:20" ht="210" customHeight="1" x14ac:dyDescent="0.25">
      <c r="A11" s="64">
        <v>5</v>
      </c>
      <c r="B11" s="65" t="s">
        <v>1965</v>
      </c>
      <c r="C11" s="66" t="s">
        <v>1966</v>
      </c>
      <c r="D11" s="66"/>
      <c r="E11" s="67" t="s">
        <v>1332</v>
      </c>
      <c r="F11" s="67" t="s">
        <v>178</v>
      </c>
      <c r="G11" s="67" t="str">
        <f>IF(F11="","",VLOOKUP(F11,[37]списки!$U$2:$V$147,2,))</f>
        <v>Опасность воздействия повышенных температур воздуха;</v>
      </c>
      <c r="H11" s="67" t="s">
        <v>179</v>
      </c>
      <c r="I11" s="67" t="str">
        <f>IF(F11="","",VLOOKUP(Q11,[37]списки!$O$2:$P$8,2))</f>
        <v xml:space="preserve">Возможный риск, необходимо уделить внимание </v>
      </c>
      <c r="J11" s="67" t="s">
        <v>180</v>
      </c>
      <c r="K11" s="68">
        <v>3</v>
      </c>
      <c r="L11" s="69">
        <v>1</v>
      </c>
      <c r="M11" s="68">
        <v>3</v>
      </c>
      <c r="N11" s="69">
        <v>3</v>
      </c>
      <c r="O11" s="68">
        <v>3</v>
      </c>
      <c r="P11" s="69">
        <v>3</v>
      </c>
      <c r="Q11" s="70">
        <v>27</v>
      </c>
      <c r="R11" s="71">
        <v>9</v>
      </c>
    </row>
    <row r="12" spans="1:20" ht="210" customHeight="1" x14ac:dyDescent="0.25">
      <c r="A12" s="64">
        <v>6</v>
      </c>
      <c r="B12" s="65" t="s">
        <v>1965</v>
      </c>
      <c r="C12" s="66" t="s">
        <v>1966</v>
      </c>
      <c r="D12" s="66"/>
      <c r="E12" s="67" t="s">
        <v>240</v>
      </c>
      <c r="F12" s="67" t="s">
        <v>241</v>
      </c>
      <c r="G12" s="67" t="str">
        <f>IF(F12="","",VLOOKUP(F12,[37]списки!$U$2:$V$147,2,))</f>
        <v>Опасность из-за воздействия микроорганизмов-продуцентов, препаратов, содержащих живые клетки и споры микроорганизмов;</v>
      </c>
      <c r="H12" s="67" t="s">
        <v>242</v>
      </c>
      <c r="I12" s="67" t="str">
        <f>IF(F12="","",VLOOKUP(Q12,[37]списки!$O$2:$P$8,2))</f>
        <v>Небольшой риск, меры не требуются</v>
      </c>
      <c r="J12" s="67" t="s">
        <v>243</v>
      </c>
      <c r="K12" s="68">
        <v>0.5</v>
      </c>
      <c r="L12" s="69">
        <v>0.5</v>
      </c>
      <c r="M12" s="68">
        <v>6</v>
      </c>
      <c r="N12" s="69">
        <v>6</v>
      </c>
      <c r="O12" s="68">
        <v>3</v>
      </c>
      <c r="P12" s="69">
        <v>3</v>
      </c>
      <c r="Q12" s="70">
        <v>9</v>
      </c>
      <c r="R12" s="71">
        <v>9</v>
      </c>
    </row>
    <row r="13" spans="1:20" ht="210" customHeight="1" x14ac:dyDescent="0.25">
      <c r="A13" s="64">
        <v>7</v>
      </c>
      <c r="B13" s="65" t="s">
        <v>1965</v>
      </c>
      <c r="C13" s="66" t="s">
        <v>1966</v>
      </c>
      <c r="D13" s="66"/>
      <c r="E13" s="67" t="s">
        <v>532</v>
      </c>
      <c r="F13" s="67" t="s">
        <v>533</v>
      </c>
      <c r="G13" s="67" t="str">
        <f>IF(F13="","",VLOOKUP(F13,[37]списки!$U$2:$V$147,2,))</f>
        <v>Опасность укуса;</v>
      </c>
      <c r="H13" s="67" t="s">
        <v>534</v>
      </c>
      <c r="I13" s="67" t="str">
        <f>IF(F13="","",VLOOKUP(Q13,[37]списки!$O$2:$P$8,2))</f>
        <v>Серьезный риск, требуются меры по снижению степени риска в установленные сроки</v>
      </c>
      <c r="J13" s="67" t="s">
        <v>535</v>
      </c>
      <c r="K13" s="68">
        <v>3</v>
      </c>
      <c r="L13" s="69">
        <v>0.5</v>
      </c>
      <c r="M13" s="68">
        <v>6</v>
      </c>
      <c r="N13" s="69">
        <v>6</v>
      </c>
      <c r="O13" s="68">
        <v>7</v>
      </c>
      <c r="P13" s="69">
        <v>7</v>
      </c>
      <c r="Q13" s="70">
        <v>126</v>
      </c>
      <c r="R13" s="71">
        <v>21</v>
      </c>
    </row>
    <row r="14" spans="1:20" ht="210" customHeight="1" x14ac:dyDescent="0.25">
      <c r="A14" s="64">
        <v>8</v>
      </c>
      <c r="B14" s="65" t="s">
        <v>1965</v>
      </c>
      <c r="C14" s="66" t="s">
        <v>1966</v>
      </c>
      <c r="D14" s="66"/>
      <c r="E14" s="67" t="s">
        <v>309</v>
      </c>
      <c r="F14" s="67" t="s">
        <v>310</v>
      </c>
      <c r="G14" s="67" t="str">
        <f>IF(F14="","",VLOOKUP(F14,[37]списки!$U$2:$V$147,2,))</f>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
      <c r="H14" s="67" t="s">
        <v>311</v>
      </c>
      <c r="I14" s="67" t="str">
        <f>IF(F14="","",VLOOKUP(Q14,[37]списки!$O$2:$P$8,2))</f>
        <v xml:space="preserve">Возможный риск, необходимо уделить внимание </v>
      </c>
      <c r="J14" s="67" t="s">
        <v>312</v>
      </c>
      <c r="K14" s="68">
        <v>1</v>
      </c>
      <c r="L14" s="69">
        <v>0.5</v>
      </c>
      <c r="M14" s="68">
        <v>6</v>
      </c>
      <c r="N14" s="69">
        <v>6</v>
      </c>
      <c r="O14" s="68">
        <v>7</v>
      </c>
      <c r="P14" s="69">
        <v>7</v>
      </c>
      <c r="Q14" s="70">
        <v>42</v>
      </c>
      <c r="R14" s="71">
        <v>21</v>
      </c>
    </row>
    <row r="15" spans="1:20" ht="210" customHeight="1" x14ac:dyDescent="0.25">
      <c r="A15" s="64">
        <v>9</v>
      </c>
      <c r="B15" s="65" t="s">
        <v>1965</v>
      </c>
      <c r="C15" s="66" t="s">
        <v>1966</v>
      </c>
      <c r="D15" s="66"/>
      <c r="E15" s="67" t="s">
        <v>333</v>
      </c>
      <c r="F15" s="67" t="s">
        <v>334</v>
      </c>
      <c r="G15" s="67" t="str">
        <f>IF(F15="","",VLOOKUP(F15,[37]списки!$U$2:$V$147,2,))</f>
        <v xml:space="preserve"> Опасность воспламенения;</v>
      </c>
      <c r="H15" s="67" t="s">
        <v>335</v>
      </c>
      <c r="I15" s="67" t="str">
        <f>IF(F15="","",VLOOKUP(Q15,[37]списки!$O$2:$P$8,2))</f>
        <v>Высокий риск, требуются неотложные меры, усовершенствования</v>
      </c>
      <c r="J15" s="67" t="s">
        <v>336</v>
      </c>
      <c r="K15" s="68">
        <v>3</v>
      </c>
      <c r="L15" s="69">
        <v>0.5</v>
      </c>
      <c r="M15" s="68">
        <v>6</v>
      </c>
      <c r="N15" s="69">
        <v>6</v>
      </c>
      <c r="O15" s="68">
        <v>15</v>
      </c>
      <c r="P15" s="69">
        <v>15</v>
      </c>
      <c r="Q15" s="70">
        <v>270</v>
      </c>
      <c r="R15" s="71">
        <v>45</v>
      </c>
    </row>
    <row r="16" spans="1:20" ht="210" customHeight="1" x14ac:dyDescent="0.25">
      <c r="A16" s="64">
        <v>10</v>
      </c>
      <c r="B16" s="65" t="s">
        <v>1965</v>
      </c>
      <c r="C16" s="66" t="s">
        <v>1966</v>
      </c>
      <c r="D16" s="66"/>
      <c r="E16" s="67" t="s">
        <v>662</v>
      </c>
      <c r="F16" s="67" t="s">
        <v>663</v>
      </c>
      <c r="G16" s="67" t="str">
        <f>IF(F16="","",VLOOKUP(F16,[37]списки!$U$2:$V$147,2,))</f>
        <v xml:space="preserve"> Опасность воздействия повышенной температуры окружающей среды;</v>
      </c>
      <c r="H16" s="67" t="s">
        <v>665</v>
      </c>
      <c r="I16" s="67" t="str">
        <f>IF(F16="","",VLOOKUP(Q16,[37]списки!$O$2:$P$8,2))</f>
        <v xml:space="preserve">Возможный риск, необходимо уделить внимание </v>
      </c>
      <c r="J16" s="67" t="s">
        <v>666</v>
      </c>
      <c r="K16" s="68">
        <v>0.5</v>
      </c>
      <c r="L16" s="69">
        <v>0.2</v>
      </c>
      <c r="M16" s="68">
        <v>6</v>
      </c>
      <c r="N16" s="69">
        <v>6</v>
      </c>
      <c r="O16" s="68">
        <v>7</v>
      </c>
      <c r="P16" s="69">
        <v>7</v>
      </c>
      <c r="Q16" s="70">
        <v>21</v>
      </c>
      <c r="R16" s="71">
        <v>8.4000000000000021</v>
      </c>
    </row>
    <row r="17" spans="1:18" ht="210" customHeight="1" x14ac:dyDescent="0.25">
      <c r="A17" s="64">
        <v>11</v>
      </c>
      <c r="B17" s="65" t="s">
        <v>1965</v>
      </c>
      <c r="C17" s="66" t="s">
        <v>1966</v>
      </c>
      <c r="D17" s="66"/>
      <c r="E17" s="67" t="s">
        <v>346</v>
      </c>
      <c r="F17" s="67" t="s">
        <v>347</v>
      </c>
      <c r="G17" s="67" t="str">
        <f>IF(F17="","",VLOOKUP(F17,[37]списки!$U$2:$V$147,2,))</f>
        <v>Опасность обрушения наземных конструкций;</v>
      </c>
      <c r="H17" s="67" t="s">
        <v>348</v>
      </c>
      <c r="I17" s="67" t="str">
        <f>IF(F17="","",VLOOKUP(Q17,[37]списки!$O$2:$P$8,2))</f>
        <v>Серьезный риск, требуются меры по снижению степени риска в установленные сроки</v>
      </c>
      <c r="J17" s="67" t="s">
        <v>349</v>
      </c>
      <c r="K17" s="68">
        <v>0.5</v>
      </c>
      <c r="L17" s="69">
        <v>0.1</v>
      </c>
      <c r="M17" s="68">
        <v>6</v>
      </c>
      <c r="N17" s="69">
        <v>6</v>
      </c>
      <c r="O17" s="68">
        <v>40</v>
      </c>
      <c r="P17" s="69">
        <v>40</v>
      </c>
      <c r="Q17" s="70">
        <v>120</v>
      </c>
      <c r="R17" s="71">
        <v>24.000000000000004</v>
      </c>
    </row>
    <row r="18" spans="1:18" ht="210" customHeight="1" x14ac:dyDescent="0.25">
      <c r="A18" s="64">
        <v>12</v>
      </c>
      <c r="B18" s="65" t="s">
        <v>1965</v>
      </c>
      <c r="C18" s="66" t="s">
        <v>1966</v>
      </c>
      <c r="D18" s="66"/>
      <c r="E18" s="67" t="s">
        <v>352</v>
      </c>
      <c r="F18" s="67" t="s">
        <v>353</v>
      </c>
      <c r="G18" s="67" t="str">
        <f>IF(F18="","",VLOOKUP(F18,[37]списки!$U$2:$V$147,2,))</f>
        <v>Опасность наезда на человека;</v>
      </c>
      <c r="H18" s="67" t="s">
        <v>354</v>
      </c>
      <c r="I18" s="67" t="str">
        <f>IF(F18="","",VLOOKUP(Q18,[37]списки!$O$2:$P$8,2))</f>
        <v>Серьезный риск, требуются меры по снижению степени риска в установленные сроки</v>
      </c>
      <c r="J18" s="67" t="s">
        <v>355</v>
      </c>
      <c r="K18" s="68">
        <v>1</v>
      </c>
      <c r="L18" s="69">
        <v>0.2</v>
      </c>
      <c r="M18" s="68">
        <v>6</v>
      </c>
      <c r="N18" s="69">
        <v>6</v>
      </c>
      <c r="O18" s="68">
        <v>15</v>
      </c>
      <c r="P18" s="69">
        <v>15</v>
      </c>
      <c r="Q18" s="70">
        <v>90</v>
      </c>
      <c r="R18" s="71">
        <v>18.000000000000004</v>
      </c>
    </row>
    <row r="19" spans="1:18" ht="210" customHeight="1" x14ac:dyDescent="0.25">
      <c r="A19" s="64">
        <v>13</v>
      </c>
      <c r="B19" s="65" t="s">
        <v>1965</v>
      </c>
      <c r="C19" s="66" t="s">
        <v>1966</v>
      </c>
      <c r="D19" s="66"/>
      <c r="E19" s="67" t="s">
        <v>352</v>
      </c>
      <c r="F19" s="67" t="s">
        <v>358</v>
      </c>
      <c r="G19" s="67" t="str">
        <f>IF(F19="","",VLOOKUP(F19,[37]списки!$U$2:$V$147,2,))</f>
        <v>Опасность падения с транспортного средства;</v>
      </c>
      <c r="H19" s="67" t="s">
        <v>359</v>
      </c>
      <c r="I19" s="67" t="str">
        <f>IF(F19="","",VLOOKUP(Q19,[37]списки!$O$2:$P$8,2))</f>
        <v xml:space="preserve">Возможный риск, необходимо уделить внимание </v>
      </c>
      <c r="J19" s="67" t="s">
        <v>360</v>
      </c>
      <c r="K19" s="68">
        <v>0.5</v>
      </c>
      <c r="L19" s="69">
        <v>0.2</v>
      </c>
      <c r="M19" s="68">
        <v>6</v>
      </c>
      <c r="N19" s="69">
        <v>6</v>
      </c>
      <c r="O19" s="68">
        <v>15</v>
      </c>
      <c r="P19" s="69">
        <v>15</v>
      </c>
      <c r="Q19" s="70">
        <v>45</v>
      </c>
      <c r="R19" s="71">
        <v>18.000000000000004</v>
      </c>
    </row>
    <row r="20" spans="1:18" ht="210" customHeight="1" x14ac:dyDescent="0.25">
      <c r="A20" s="64">
        <v>14</v>
      </c>
      <c r="B20" s="65" t="s">
        <v>1965</v>
      </c>
      <c r="C20" s="66" t="s">
        <v>1966</v>
      </c>
      <c r="D20" s="66"/>
      <c r="E20" s="67" t="s">
        <v>352</v>
      </c>
      <c r="F20" s="67" t="s">
        <v>569</v>
      </c>
      <c r="G20" s="67" t="str">
        <f>IF(F20="","",VLOOKUP(F20,[37]списки!$U$2:$V$147,2,))</f>
        <v>Опасность раздавливания человека, находящегося между двумя сближающимися транспортными средствами;</v>
      </c>
      <c r="H20" s="67" t="s">
        <v>570</v>
      </c>
      <c r="I20" s="67" t="str">
        <f>IF(F20="","",VLOOKUP(Q20,[37]списки!$O$2:$P$8,2))</f>
        <v>Серьезный риск, требуются меры по снижению степени риска в установленные сроки</v>
      </c>
      <c r="J20" s="67" t="s">
        <v>355</v>
      </c>
      <c r="K20" s="68">
        <v>1</v>
      </c>
      <c r="L20" s="69">
        <v>0.2</v>
      </c>
      <c r="M20" s="68">
        <v>6</v>
      </c>
      <c r="N20" s="69">
        <v>6</v>
      </c>
      <c r="O20" s="68">
        <v>15</v>
      </c>
      <c r="P20" s="69">
        <v>15</v>
      </c>
      <c r="Q20" s="70">
        <v>90</v>
      </c>
      <c r="R20" s="71">
        <v>18.000000000000004</v>
      </c>
    </row>
    <row r="21" spans="1:18" ht="210" customHeight="1" x14ac:dyDescent="0.25">
      <c r="A21" s="64">
        <v>15</v>
      </c>
      <c r="B21" s="65" t="s">
        <v>1965</v>
      </c>
      <c r="C21" s="66" t="s">
        <v>1966</v>
      </c>
      <c r="D21" s="66"/>
      <c r="E21" s="67" t="s">
        <v>363</v>
      </c>
      <c r="F21" s="67" t="s">
        <v>364</v>
      </c>
      <c r="G21" s="67" t="str">
        <f>IF(F21="","",VLOOKUP(F21,[37]списки!$U$2:$V$147,2,))</f>
        <v>Опасность опрокидывания транспортного средства при нарушении способов установки и строповки грузов;</v>
      </c>
      <c r="H21" s="67" t="s">
        <v>365</v>
      </c>
      <c r="I21" s="67" t="str">
        <f>IF(F21="","",VLOOKUP(Q21,[37]списки!$O$2:$P$8,2))</f>
        <v xml:space="preserve">Возможный риск, необходимо уделить внимание </v>
      </c>
      <c r="J21" s="67" t="s">
        <v>366</v>
      </c>
      <c r="K21" s="68">
        <v>0.5</v>
      </c>
      <c r="L21" s="69">
        <v>0.2</v>
      </c>
      <c r="M21" s="68">
        <v>6</v>
      </c>
      <c r="N21" s="69">
        <v>6</v>
      </c>
      <c r="O21" s="68">
        <v>15</v>
      </c>
      <c r="P21" s="69">
        <v>15</v>
      </c>
      <c r="Q21" s="70">
        <v>45</v>
      </c>
      <c r="R21" s="71">
        <v>18.000000000000004</v>
      </c>
    </row>
    <row r="22" spans="1:18" ht="210" customHeight="1" x14ac:dyDescent="0.25">
      <c r="A22" s="64">
        <v>16</v>
      </c>
      <c r="B22" s="65" t="s">
        <v>1965</v>
      </c>
      <c r="C22" s="66" t="s">
        <v>1966</v>
      </c>
      <c r="D22" s="66"/>
      <c r="E22" s="67" t="s">
        <v>367</v>
      </c>
      <c r="F22" s="67" t="s">
        <v>368</v>
      </c>
      <c r="G22" s="67" t="str">
        <f>IF(F22="","",VLOOKUP(F22,[37]списки!$U$2:$V$147,2,))</f>
        <v>Опасность от груза, перемещающегося во время движения транспортного средства, из-за несоблюдения правил его укладки и крепления;</v>
      </c>
      <c r="H22" s="67" t="s">
        <v>369</v>
      </c>
      <c r="I22" s="67" t="str">
        <f>IF(F22="","",VLOOKUP(Q22,[37]списки!$O$2:$P$8,2))</f>
        <v>Серьезный риск, требуются меры по снижению степени риска в установленные сроки</v>
      </c>
      <c r="J22" s="67" t="s">
        <v>370</v>
      </c>
      <c r="K22" s="68">
        <v>1</v>
      </c>
      <c r="L22" s="69">
        <v>0.2</v>
      </c>
      <c r="M22" s="68">
        <v>6</v>
      </c>
      <c r="N22" s="69">
        <v>6</v>
      </c>
      <c r="O22" s="68">
        <v>15</v>
      </c>
      <c r="P22" s="69">
        <v>15</v>
      </c>
      <c r="Q22" s="70">
        <v>90</v>
      </c>
      <c r="R22" s="71">
        <v>18.000000000000004</v>
      </c>
    </row>
    <row r="23" spans="1:18" ht="189" x14ac:dyDescent="0.25">
      <c r="A23" s="64">
        <v>17</v>
      </c>
      <c r="B23" s="65" t="s">
        <v>1965</v>
      </c>
      <c r="C23" s="66" t="s">
        <v>1966</v>
      </c>
      <c r="D23" s="66"/>
      <c r="E23" s="67" t="s">
        <v>352</v>
      </c>
      <c r="F23" s="67" t="s">
        <v>575</v>
      </c>
      <c r="G23" s="67" t="str">
        <f>IF(F23="","",VLOOKUP(F23,[37]списки!$U$2:$V$147,2,))</f>
        <v>Опасность травмирования в результате дорожно-транспортного происшествия;</v>
      </c>
      <c r="H23" s="67" t="s">
        <v>576</v>
      </c>
      <c r="I23" s="67" t="str">
        <f>IF(F23="","",VLOOKUP(Q23,[37]списки!$O$2:$P$8,2))</f>
        <v>Серьезный риск, требуются меры по снижению степени риска в установленные сроки</v>
      </c>
      <c r="J23" s="67" t="s">
        <v>355</v>
      </c>
      <c r="K23" s="68">
        <v>1</v>
      </c>
      <c r="L23" s="69">
        <v>0.2</v>
      </c>
      <c r="M23" s="68">
        <v>6</v>
      </c>
      <c r="N23" s="69">
        <v>6</v>
      </c>
      <c r="O23" s="68">
        <v>15</v>
      </c>
      <c r="P23" s="69">
        <v>15</v>
      </c>
      <c r="Q23" s="70">
        <v>90</v>
      </c>
      <c r="R23" s="71">
        <v>18.000000000000004</v>
      </c>
    </row>
    <row r="24" spans="1:18" ht="189" x14ac:dyDescent="0.25">
      <c r="A24" s="64">
        <v>18</v>
      </c>
      <c r="B24" s="65" t="s">
        <v>1965</v>
      </c>
      <c r="C24" s="66" t="s">
        <v>1966</v>
      </c>
      <c r="D24" s="66"/>
      <c r="E24" s="67" t="s">
        <v>352</v>
      </c>
      <c r="F24" s="67" t="s">
        <v>371</v>
      </c>
      <c r="G24" s="67" t="str">
        <f>IF(F24="","",VLOOKUP(F24,[37]списки!$U$2:$V$147,2,))</f>
        <v>Опасность опрокидывания транспортного средства при проведении работ;</v>
      </c>
      <c r="H24" s="67" t="s">
        <v>372</v>
      </c>
      <c r="I24" s="67" t="str">
        <f>IF(F24="","",VLOOKUP(Q24,[37]списки!$O$2:$P$8,2))</f>
        <v xml:space="preserve">Возможный риск, необходимо уделить внимание </v>
      </c>
      <c r="J24" s="67" t="s">
        <v>366</v>
      </c>
      <c r="K24" s="68">
        <v>0.5</v>
      </c>
      <c r="L24" s="69">
        <v>0.2</v>
      </c>
      <c r="M24" s="68">
        <v>6</v>
      </c>
      <c r="N24" s="69">
        <v>6</v>
      </c>
      <c r="O24" s="68">
        <v>15</v>
      </c>
      <c r="P24" s="69">
        <v>15</v>
      </c>
      <c r="Q24" s="70">
        <v>45</v>
      </c>
      <c r="R24" s="71">
        <v>18.000000000000004</v>
      </c>
    </row>
    <row r="25" spans="1:18" ht="189" x14ac:dyDescent="0.25">
      <c r="A25" s="64">
        <v>19</v>
      </c>
      <c r="B25" s="65" t="s">
        <v>1965</v>
      </c>
      <c r="C25" s="66" t="s">
        <v>1966</v>
      </c>
      <c r="D25" s="66"/>
      <c r="E25" s="67" t="s">
        <v>582</v>
      </c>
      <c r="F25" s="67" t="s">
        <v>583</v>
      </c>
      <c r="G25" s="67" t="str">
        <f>IF(F25="","",VLOOKUP(F25,[37]списки!$U$2:$V$147,2,))</f>
        <v>Опасность насилия от враждебно настроенных работников;</v>
      </c>
      <c r="H25" s="67" t="s">
        <v>584</v>
      </c>
      <c r="I25" s="67" t="str">
        <f>IF(F25="","",VLOOKUP(Q25,[37]списки!$O$2:$P$8,2))</f>
        <v>Небольшой риск, меры не требуются</v>
      </c>
      <c r="J25" s="67" t="s">
        <v>184</v>
      </c>
      <c r="K25" s="68">
        <v>0.2</v>
      </c>
      <c r="L25" s="69">
        <v>0.2</v>
      </c>
      <c r="M25" s="68">
        <v>6</v>
      </c>
      <c r="N25" s="69">
        <v>6</v>
      </c>
      <c r="O25" s="68">
        <v>7</v>
      </c>
      <c r="P25" s="69">
        <v>7</v>
      </c>
      <c r="Q25" s="70">
        <v>8.4000000000000021</v>
      </c>
      <c r="R25" s="71">
        <v>8.4000000000000021</v>
      </c>
    </row>
    <row r="26" spans="1:18" ht="189" x14ac:dyDescent="0.25">
      <c r="A26" s="64">
        <v>20</v>
      </c>
      <c r="B26" s="65" t="s">
        <v>1965</v>
      </c>
      <c r="C26" s="66" t="s">
        <v>1966</v>
      </c>
      <c r="D26" s="66"/>
      <c r="E26" s="67" t="s">
        <v>585</v>
      </c>
      <c r="F26" s="67" t="s">
        <v>586</v>
      </c>
      <c r="G26" s="67" t="str">
        <f>IF(F26="","",VLOOKUP(F26,[37]списки!$U$2:$V$147,2,))</f>
        <v>Опасность насилия от третьих лиц;</v>
      </c>
      <c r="H26" s="67" t="s">
        <v>587</v>
      </c>
      <c r="I26" s="67" t="str">
        <f>IF(F26="","",VLOOKUP(Q26,[37]списки!$O$2:$P$8,2))</f>
        <v>Небольшой риск, меры не требуются</v>
      </c>
      <c r="J26" s="67" t="s">
        <v>184</v>
      </c>
      <c r="K26" s="68">
        <v>0.1</v>
      </c>
      <c r="L26" s="69">
        <v>0.1</v>
      </c>
      <c r="M26" s="68">
        <v>6</v>
      </c>
      <c r="N26" s="69">
        <v>6</v>
      </c>
      <c r="O26" s="68">
        <v>15</v>
      </c>
      <c r="P26" s="69">
        <v>15</v>
      </c>
      <c r="Q26" s="70">
        <v>9.0000000000000018</v>
      </c>
      <c r="R26" s="71">
        <v>9.0000000000000018</v>
      </c>
    </row>
    <row r="27" spans="1:18" ht="84" x14ac:dyDescent="0.25">
      <c r="A27" s="64">
        <v>21</v>
      </c>
      <c r="B27" s="65" t="s">
        <v>1968</v>
      </c>
      <c r="C27" s="66" t="s">
        <v>1969</v>
      </c>
      <c r="D27" s="66"/>
      <c r="E27" s="67" t="s">
        <v>42</v>
      </c>
      <c r="F27" s="67" t="s">
        <v>43</v>
      </c>
      <c r="G27" s="67" t="str">
        <f>IF(F27="","",VLOOKUP(F27,[37]списки!$U$2:$V$147,2,))</f>
        <v>Опасность удара;</v>
      </c>
      <c r="H27" s="67" t="s">
        <v>44</v>
      </c>
      <c r="I27" s="67" t="str">
        <f>IF(F27="","",VLOOKUP(Q27,[37]списки!$O$2:$P$8,2))</f>
        <v xml:space="preserve">Возможный риск, необходимо уделить внимание </v>
      </c>
      <c r="J27" s="67" t="s">
        <v>45</v>
      </c>
      <c r="K27" s="68">
        <v>1</v>
      </c>
      <c r="L27" s="69">
        <v>0.5</v>
      </c>
      <c r="M27" s="68">
        <v>6</v>
      </c>
      <c r="N27" s="69">
        <v>6</v>
      </c>
      <c r="O27" s="68">
        <v>7</v>
      </c>
      <c r="P27" s="69">
        <v>7</v>
      </c>
      <c r="Q27" s="70">
        <v>42</v>
      </c>
      <c r="R27" s="71">
        <v>21</v>
      </c>
    </row>
    <row r="28" spans="1:18" ht="84" x14ac:dyDescent="0.25">
      <c r="A28" s="64">
        <v>23</v>
      </c>
      <c r="B28" s="65" t="s">
        <v>1968</v>
      </c>
      <c r="C28" s="66" t="s">
        <v>1969</v>
      </c>
      <c r="D28" s="66"/>
      <c r="E28" s="67" t="s">
        <v>149</v>
      </c>
      <c r="F28" s="67" t="s">
        <v>150</v>
      </c>
      <c r="G28" s="67" t="str">
        <f>IF(F28="","",VLOOKUP(F28,[37]списки!$U$2:$V$147,2,))</f>
        <v xml:space="preserve"> Опасность поражения при прямом попадании молнии;</v>
      </c>
      <c r="H28" s="67" t="s">
        <v>151</v>
      </c>
      <c r="I28" s="67" t="str">
        <f>IF(F28="","",VLOOKUP(Q28,[37]списки!$O$2:$P$8,2))</f>
        <v>Небольшой риск, меры не требуются</v>
      </c>
      <c r="J28" s="67" t="s">
        <v>152</v>
      </c>
      <c r="K28" s="68">
        <v>0.1</v>
      </c>
      <c r="L28" s="69">
        <v>0.1</v>
      </c>
      <c r="M28" s="68">
        <v>3</v>
      </c>
      <c r="N28" s="69">
        <v>3</v>
      </c>
      <c r="O28" s="68">
        <v>40</v>
      </c>
      <c r="P28" s="69">
        <v>40</v>
      </c>
      <c r="Q28" s="70">
        <v>12.000000000000002</v>
      </c>
      <c r="R28" s="71">
        <v>12.000000000000002</v>
      </c>
    </row>
    <row r="29" spans="1:18" ht="84" x14ac:dyDescent="0.25">
      <c r="A29" s="64">
        <v>24</v>
      </c>
      <c r="B29" s="65" t="s">
        <v>1968</v>
      </c>
      <c r="C29" s="66" t="s">
        <v>1969</v>
      </c>
      <c r="D29" s="66"/>
      <c r="E29" s="67" t="s">
        <v>155</v>
      </c>
      <c r="F29" s="67" t="s">
        <v>156</v>
      </c>
      <c r="G29" s="67" t="str">
        <f>IF(F29="","",VLOOKUP(F29,[37]списки!$U$2:$V$147,2,))</f>
        <v xml:space="preserve"> Опасность косвенного поражения молнией;</v>
      </c>
      <c r="H29" s="67" t="s">
        <v>157</v>
      </c>
      <c r="I29" s="67" t="str">
        <f>IF(F29="","",VLOOKUP(Q29,[37]списки!$O$2:$P$8,2))</f>
        <v>Небольшой риск, меры не требуются</v>
      </c>
      <c r="J29" s="67" t="s">
        <v>152</v>
      </c>
      <c r="K29" s="68">
        <v>0.1</v>
      </c>
      <c r="L29" s="69">
        <v>0.1</v>
      </c>
      <c r="M29" s="68">
        <v>3</v>
      </c>
      <c r="N29" s="69">
        <v>3</v>
      </c>
      <c r="O29" s="68">
        <v>40</v>
      </c>
      <c r="P29" s="69">
        <v>40</v>
      </c>
      <c r="Q29" s="70">
        <v>12.000000000000002</v>
      </c>
      <c r="R29" s="71">
        <v>12.000000000000002</v>
      </c>
    </row>
    <row r="30" spans="1:18" ht="84" x14ac:dyDescent="0.25">
      <c r="A30" s="64">
        <v>25</v>
      </c>
      <c r="B30" s="65" t="s">
        <v>1968</v>
      </c>
      <c r="C30" s="66" t="s">
        <v>1969</v>
      </c>
      <c r="D30" s="66"/>
      <c r="E30" s="67" t="s">
        <v>261</v>
      </c>
      <c r="F30" s="67" t="s">
        <v>262</v>
      </c>
      <c r="G30" s="67" t="str">
        <f>IF(F30="","",VLOOKUP(F30,[37]списки!$U$2:$V$147,2,))</f>
        <v>Опасность, связанная с рабочей позой;</v>
      </c>
      <c r="H30" s="67" t="s">
        <v>263</v>
      </c>
      <c r="I30" s="67" t="str">
        <f>IF(F30="","",VLOOKUP(Q30,[37]списки!$O$2:$P$8,2))</f>
        <v xml:space="preserve">Возможный риск, необходимо уделить внимание </v>
      </c>
      <c r="J30" s="67" t="s">
        <v>264</v>
      </c>
      <c r="K30" s="68">
        <v>0.5</v>
      </c>
      <c r="L30" s="69">
        <v>0.2</v>
      </c>
      <c r="M30" s="68">
        <v>6</v>
      </c>
      <c r="N30" s="69">
        <v>6</v>
      </c>
      <c r="O30" s="68">
        <v>7</v>
      </c>
      <c r="P30" s="69">
        <v>7</v>
      </c>
      <c r="Q30" s="70">
        <v>21</v>
      </c>
      <c r="R30" s="71">
        <v>8.4000000000000021</v>
      </c>
    </row>
    <row r="31" spans="1:18" ht="84" x14ac:dyDescent="0.25">
      <c r="A31" s="64">
        <v>26</v>
      </c>
      <c r="B31" s="65" t="s">
        <v>1968</v>
      </c>
      <c r="C31" s="66" t="s">
        <v>1969</v>
      </c>
      <c r="D31" s="66"/>
      <c r="E31" s="67" t="s">
        <v>287</v>
      </c>
      <c r="F31" s="67" t="s">
        <v>288</v>
      </c>
      <c r="G31" s="67" t="str">
        <f>IF(F31="","",VLOOKUP(F31,[37]списки!$U$2:$V$147,2,))</f>
        <v>Опасность недостаточной освещенности в рабочей зоне;</v>
      </c>
      <c r="H31" s="67" t="s">
        <v>289</v>
      </c>
      <c r="I31" s="67" t="str">
        <f>IF(F31="","",VLOOKUP(Q31,[37]списки!$O$2:$P$8,2))</f>
        <v xml:space="preserve">Возможный риск, необходимо уделить внимание </v>
      </c>
      <c r="J31" s="67" t="s">
        <v>290</v>
      </c>
      <c r="K31" s="68">
        <v>0.5</v>
      </c>
      <c r="L31" s="69">
        <v>0.2</v>
      </c>
      <c r="M31" s="68">
        <v>6</v>
      </c>
      <c r="N31" s="69">
        <v>6</v>
      </c>
      <c r="O31" s="68">
        <v>7</v>
      </c>
      <c r="P31" s="69">
        <v>7</v>
      </c>
      <c r="Q31" s="70">
        <v>21</v>
      </c>
      <c r="R31" s="71">
        <v>8.4000000000000021</v>
      </c>
    </row>
    <row r="32" spans="1:18" ht="189" x14ac:dyDescent="0.25">
      <c r="A32" s="64">
        <v>28</v>
      </c>
      <c r="B32" s="65" t="s">
        <v>1968</v>
      </c>
      <c r="C32" s="66" t="s">
        <v>1969</v>
      </c>
      <c r="D32" s="66"/>
      <c r="E32" s="67" t="s">
        <v>1787</v>
      </c>
      <c r="F32" s="67" t="s">
        <v>846</v>
      </c>
      <c r="G32" s="67" t="str">
        <f>IF(F32="","",VLOOKUP(F32,[37]списки!$U$2:$V$147,2,))</f>
        <v>Опасность утонуть в технологической емкости;</v>
      </c>
      <c r="H32" s="67" t="s">
        <v>848</v>
      </c>
      <c r="I32" s="67" t="str">
        <f>IF(F32="","",VLOOKUP(Q32,[37]списки!$O$2:$P$8,2))</f>
        <v xml:space="preserve">Возможный риск, необходимо уделить внимание </v>
      </c>
      <c r="J32" s="67" t="s">
        <v>849</v>
      </c>
      <c r="K32" s="68">
        <v>0.5</v>
      </c>
      <c r="L32" s="69">
        <v>0.2</v>
      </c>
      <c r="M32" s="68">
        <v>6</v>
      </c>
      <c r="N32" s="69">
        <v>6</v>
      </c>
      <c r="O32" s="68">
        <v>7</v>
      </c>
      <c r="P32" s="69">
        <v>7</v>
      </c>
      <c r="Q32" s="70">
        <v>21</v>
      </c>
      <c r="R32" s="71">
        <v>8.4000000000000021</v>
      </c>
    </row>
    <row r="33" spans="1:18" ht="189" x14ac:dyDescent="0.25">
      <c r="A33" s="64">
        <v>132</v>
      </c>
      <c r="B33" s="65" t="s">
        <v>1969</v>
      </c>
      <c r="C33" s="66" t="s">
        <v>1969</v>
      </c>
      <c r="D33" s="66"/>
      <c r="E33" s="67" t="s">
        <v>840</v>
      </c>
      <c r="F33" s="67" t="s">
        <v>841</v>
      </c>
      <c r="G33" s="67" t="str">
        <f>IF(F33="","",VLOOKUP(F33,[37]списки!$U$2:$V$147,2,))</f>
        <v xml:space="preserve"> Опасность утонуть в водоеме;</v>
      </c>
      <c r="H33" s="67" t="s">
        <v>842</v>
      </c>
      <c r="I33" s="67" t="s">
        <v>599</v>
      </c>
      <c r="J33" s="67" t="s">
        <v>844</v>
      </c>
      <c r="K33" s="68">
        <v>0.5</v>
      </c>
      <c r="L33" s="69">
        <v>0.2</v>
      </c>
      <c r="M33" s="68">
        <v>6</v>
      </c>
      <c r="N33" s="69">
        <v>6</v>
      </c>
      <c r="O33" s="68">
        <v>7</v>
      </c>
      <c r="P33" s="69">
        <v>7</v>
      </c>
      <c r="Q33" s="70">
        <v>21</v>
      </c>
      <c r="R33" s="71">
        <v>8.4</v>
      </c>
    </row>
    <row r="34" spans="1:18" ht="168" x14ac:dyDescent="0.25">
      <c r="A34" s="64">
        <v>133</v>
      </c>
      <c r="B34" s="66" t="s">
        <v>1969</v>
      </c>
      <c r="C34" s="66" t="s">
        <v>1969</v>
      </c>
      <c r="D34" s="66"/>
      <c r="E34" s="67" t="s">
        <v>1970</v>
      </c>
      <c r="F34" s="67" t="s">
        <v>26</v>
      </c>
      <c r="G34" s="67" t="s">
        <v>598</v>
      </c>
      <c r="H34" s="67" t="s">
        <v>27</v>
      </c>
      <c r="I34" s="67" t="s">
        <v>599</v>
      </c>
      <c r="J34" s="67" t="s">
        <v>1971</v>
      </c>
      <c r="K34" s="68">
        <v>0.5</v>
      </c>
      <c r="L34" s="69">
        <v>0.2</v>
      </c>
      <c r="M34" s="68">
        <v>6</v>
      </c>
      <c r="N34" s="69">
        <v>6</v>
      </c>
      <c r="O34" s="68">
        <v>15</v>
      </c>
      <c r="P34" s="69">
        <v>15</v>
      </c>
      <c r="Q34" s="70">
        <v>45</v>
      </c>
      <c r="R34" s="71">
        <v>18.000000000000004</v>
      </c>
    </row>
    <row r="35" spans="1:18" ht="126" x14ac:dyDescent="0.25">
      <c r="A35" s="64">
        <v>134</v>
      </c>
      <c r="B35" s="66" t="s">
        <v>1969</v>
      </c>
      <c r="C35" s="66" t="s">
        <v>1969</v>
      </c>
      <c r="D35" s="66"/>
      <c r="E35" s="67" t="s">
        <v>37</v>
      </c>
      <c r="F35" s="67" t="s">
        <v>38</v>
      </c>
      <c r="G35" s="67" t="s">
        <v>602</v>
      </c>
      <c r="H35" s="67" t="s">
        <v>39</v>
      </c>
      <c r="I35" s="67" t="s">
        <v>599</v>
      </c>
      <c r="J35" s="67" t="s">
        <v>28</v>
      </c>
      <c r="K35" s="68">
        <v>0.5</v>
      </c>
      <c r="L35" s="69">
        <v>0.2</v>
      </c>
      <c r="M35" s="68">
        <v>6</v>
      </c>
      <c r="N35" s="69">
        <v>6</v>
      </c>
      <c r="O35" s="68">
        <v>15</v>
      </c>
      <c r="P35" s="69">
        <v>15</v>
      </c>
      <c r="Q35" s="70">
        <v>45</v>
      </c>
      <c r="R35" s="71">
        <v>18.000000000000004</v>
      </c>
    </row>
    <row r="36" spans="1:18" ht="84" x14ac:dyDescent="0.25">
      <c r="A36" s="64">
        <v>135</v>
      </c>
      <c r="B36" s="66" t="s">
        <v>1969</v>
      </c>
      <c r="C36" s="66" t="s">
        <v>1969</v>
      </c>
      <c r="D36" s="66"/>
      <c r="E36" s="67" t="s">
        <v>200</v>
      </c>
      <c r="F36" s="67" t="s">
        <v>222</v>
      </c>
      <c r="G36" s="67" t="s">
        <v>760</v>
      </c>
      <c r="H36" s="67" t="s">
        <v>223</v>
      </c>
      <c r="I36" s="67" t="s">
        <v>599</v>
      </c>
      <c r="J36" s="67" t="s">
        <v>224</v>
      </c>
      <c r="K36" s="68">
        <v>0.5</v>
      </c>
      <c r="L36" s="69">
        <v>0.2</v>
      </c>
      <c r="M36" s="68">
        <v>6</v>
      </c>
      <c r="N36" s="69">
        <v>6</v>
      </c>
      <c r="O36" s="68">
        <v>7</v>
      </c>
      <c r="P36" s="69">
        <v>7</v>
      </c>
      <c r="Q36" s="70">
        <v>21</v>
      </c>
      <c r="R36" s="71">
        <v>8.4000000000000021</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37:R1048576">
    <cfRule type="expression" dxfId="299" priority="29">
      <formula>IF(ROW(Q1)&gt;6,Q1&gt;400)</formula>
    </cfRule>
    <cfRule type="expression" dxfId="298" priority="30">
      <formula>IF(ROW(Q1)&gt;6,Q1&gt;200)</formula>
    </cfRule>
    <cfRule type="expression" dxfId="297" priority="31">
      <formula>IF(ROW(Q1)&gt;6,Q1&gt;70)</formula>
    </cfRule>
    <cfRule type="expression" dxfId="296" priority="32">
      <formula>IF(ROW(Q1)&gt;6,Q1&gt;20)</formula>
    </cfRule>
  </conditionalFormatting>
  <conditionalFormatting sqref="Q15:R15">
    <cfRule type="expression" dxfId="295" priority="1">
      <formula>IF(ROW(Q15)&gt;6,Q15&gt;400)</formula>
    </cfRule>
    <cfRule type="expression" dxfId="294" priority="2">
      <formula>IF(ROW(Q15)&gt;6,Q15&gt;200)</formula>
    </cfRule>
    <cfRule type="expression" dxfId="293" priority="3">
      <formula>IF(ROW(Q15)&gt;6,Q15&gt;70)</formula>
    </cfRule>
    <cfRule type="expression" dxfId="292" priority="4">
      <formula>IF(ROW(Q15)&gt;6,Q15&gt;20)</formula>
    </cfRule>
  </conditionalFormatting>
  <conditionalFormatting sqref="Q7:R7 Q9:R10 Q13:R13 Q16:R36">
    <cfRule type="expression" dxfId="291" priority="21">
      <formula>IF(ROW(Q7)&gt;6,Q7&gt;400)</formula>
    </cfRule>
    <cfRule type="expression" dxfId="290" priority="22">
      <formula>IF(ROW(Q7)&gt;6,Q7&gt;200)</formula>
    </cfRule>
    <cfRule type="expression" dxfId="289" priority="23">
      <formula>IF(ROW(Q7)&gt;6,Q7&gt;70)</formula>
    </cfRule>
    <cfRule type="expression" dxfId="288" priority="24">
      <formula>IF(ROW(Q7)&gt;6,Q7&gt;20)</formula>
    </cfRule>
  </conditionalFormatting>
  <conditionalFormatting sqref="Q8:R8">
    <cfRule type="expression" dxfId="287" priority="17">
      <formula>IF(ROW(Q8)&gt;6,Q8&gt;400)</formula>
    </cfRule>
    <cfRule type="expression" dxfId="286" priority="18">
      <formula>IF(ROW(Q8)&gt;6,Q8&gt;200)</formula>
    </cfRule>
    <cfRule type="expression" dxfId="285" priority="19">
      <formula>IF(ROW(Q8)&gt;6,Q8&gt;70)</formula>
    </cfRule>
    <cfRule type="expression" dxfId="284" priority="20">
      <formula>IF(ROW(Q8)&gt;6,Q8&gt;20)</formula>
    </cfRule>
  </conditionalFormatting>
  <conditionalFormatting sqref="Q11:R11">
    <cfRule type="expression" dxfId="283" priority="13">
      <formula>IF(ROW(Q11)&gt;6,Q11&gt;400)</formula>
    </cfRule>
    <cfRule type="expression" dxfId="282" priority="14">
      <formula>IF(ROW(Q11)&gt;6,Q11&gt;200)</formula>
    </cfRule>
    <cfRule type="expression" dxfId="281" priority="15">
      <formula>IF(ROW(Q11)&gt;6,Q11&gt;70)</formula>
    </cfRule>
    <cfRule type="expression" dxfId="280" priority="16">
      <formula>IF(ROW(Q11)&gt;6,Q11&gt;20)</formula>
    </cfRule>
  </conditionalFormatting>
  <conditionalFormatting sqref="Q12:R12">
    <cfRule type="expression" dxfId="279" priority="9">
      <formula>IF(ROW(Q12)&gt;6,Q12&gt;400)</formula>
    </cfRule>
    <cfRule type="expression" dxfId="278" priority="10">
      <formula>IF(ROW(Q12)&gt;6,Q12&gt;200)</formula>
    </cfRule>
    <cfRule type="expression" dxfId="277" priority="11">
      <formula>IF(ROW(Q12)&gt;6,Q12&gt;70)</formula>
    </cfRule>
    <cfRule type="expression" dxfId="276" priority="12">
      <formula>IF(ROW(Q12)&gt;6,Q12&gt;20)</formula>
    </cfRule>
  </conditionalFormatting>
  <conditionalFormatting sqref="Q14:R14">
    <cfRule type="expression" dxfId="275" priority="5">
      <formula>IF(ROW(Q14)&gt;6,Q14&gt;400)</formula>
    </cfRule>
    <cfRule type="expression" dxfId="274" priority="6">
      <formula>IF(ROW(Q14)&gt;6,Q14&gt;200)</formula>
    </cfRule>
    <cfRule type="expression" dxfId="273" priority="7">
      <formula>IF(ROW(Q14)&gt;6,Q14&gt;70)</formula>
    </cfRule>
    <cfRule type="expression" dxfId="272" priority="8">
      <formula>IF(ROW(Q14)&gt;6,Q14&gt;20)</formula>
    </cfRule>
  </conditionalFormatting>
  <dataValidations count="4">
    <dataValidation type="list" allowBlank="1" showInputMessage="1" showErrorMessage="1" sqref="K7:L1048576">
      <formula1>Вр</formula1>
    </dataValidation>
    <dataValidation type="list" allowBlank="1" showInputMessage="1" showErrorMessage="1" sqref="M7:N1048576">
      <formula1>Пд</formula1>
    </dataValidation>
    <dataValidation type="list" allowBlank="1" showInputMessage="1" showErrorMessage="1" sqref="O7:P1048576">
      <formula1>Пс</formula1>
    </dataValidation>
    <dataValidation type="list" allowBlank="1" showInputMessage="1" showErrorMessage="1" sqref="F7:F1048576">
      <formula1>Код</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5"/>
  <sheetViews>
    <sheetView view="pageBreakPreview" zoomScale="60" zoomScaleNormal="80" workbookViewId="0">
      <selection activeCell="B9" sqref="B9"/>
    </sheetView>
  </sheetViews>
  <sheetFormatPr defaultColWidth="9.140625" defaultRowHeight="21" x14ac:dyDescent="0.25"/>
  <cols>
    <col min="1" max="1" width="7.42578125" style="16" customWidth="1"/>
    <col min="2" max="2" width="118.85546875" style="18" customWidth="1"/>
    <col min="3" max="3" width="77.5703125" style="18" hidden="1" customWidth="1"/>
    <col min="4" max="4" width="12.7109375" style="18" hidden="1" customWidth="1"/>
    <col min="5" max="5" width="27.28515625" style="19" customWidth="1"/>
    <col min="6" max="6" width="11.5703125" style="19" customWidth="1"/>
    <col min="7" max="7" width="39.85546875" style="19" customWidth="1"/>
    <col min="8" max="8" width="33.28515625" style="19" customWidth="1"/>
    <col min="9" max="9" width="32.140625" style="19" customWidth="1"/>
    <col min="10" max="10" width="54.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1</v>
      </c>
      <c r="B7" s="65" t="s">
        <v>1975</v>
      </c>
      <c r="C7" s="66" t="s">
        <v>1976</v>
      </c>
      <c r="D7"/>
      <c r="E7" s="67" t="s">
        <v>19</v>
      </c>
      <c r="F7" s="67" t="s">
        <v>20</v>
      </c>
      <c r="G7" s="67" t="s">
        <v>594</v>
      </c>
      <c r="H7" s="67" t="s">
        <v>21</v>
      </c>
      <c r="I7" s="67" t="s">
        <v>595</v>
      </c>
      <c r="J7" s="67" t="s">
        <v>397</v>
      </c>
      <c r="K7" s="68">
        <v>1</v>
      </c>
      <c r="L7" s="69">
        <v>1</v>
      </c>
      <c r="M7" s="68">
        <v>6</v>
      </c>
      <c r="N7" s="69">
        <v>6</v>
      </c>
      <c r="O7" s="68">
        <v>3</v>
      </c>
      <c r="P7" s="69">
        <v>3</v>
      </c>
      <c r="Q7" s="70">
        <v>18</v>
      </c>
      <c r="R7" s="71">
        <v>18</v>
      </c>
    </row>
    <row r="8" spans="1:20" ht="210" customHeight="1" x14ac:dyDescent="0.25">
      <c r="A8" s="64">
        <v>2</v>
      </c>
      <c r="B8" s="65" t="s">
        <v>1975</v>
      </c>
      <c r="C8" s="66" t="s">
        <v>1976</v>
      </c>
      <c r="D8"/>
      <c r="E8" s="67" t="s">
        <v>426</v>
      </c>
      <c r="F8" s="67" t="s">
        <v>32</v>
      </c>
      <c r="G8" s="67" t="s">
        <v>647</v>
      </c>
      <c r="H8" s="67" t="s">
        <v>33</v>
      </c>
      <c r="I8" s="67" t="s">
        <v>599</v>
      </c>
      <c r="J8" s="67" t="s">
        <v>34</v>
      </c>
      <c r="K8" s="68">
        <v>3</v>
      </c>
      <c r="L8" s="69">
        <v>1</v>
      </c>
      <c r="M8" s="68">
        <v>6</v>
      </c>
      <c r="N8" s="69">
        <v>6</v>
      </c>
      <c r="O8" s="68">
        <v>3</v>
      </c>
      <c r="P8" s="69">
        <v>3</v>
      </c>
      <c r="Q8" s="70">
        <v>54</v>
      </c>
      <c r="R8" s="71">
        <v>18</v>
      </c>
    </row>
    <row r="9" spans="1:20" ht="210" customHeight="1" x14ac:dyDescent="0.25">
      <c r="A9" s="64">
        <v>3</v>
      </c>
      <c r="B9" s="65" t="s">
        <v>1975</v>
      </c>
      <c r="C9" s="66" t="s">
        <v>1976</v>
      </c>
      <c r="D9"/>
      <c r="E9" s="67" t="s">
        <v>1977</v>
      </c>
      <c r="F9" s="67" t="s">
        <v>134</v>
      </c>
      <c r="G9" s="67" t="s">
        <v>652</v>
      </c>
      <c r="H9" s="67" t="s">
        <v>135</v>
      </c>
      <c r="I9" s="67" t="s">
        <v>599</v>
      </c>
      <c r="J9" s="67" t="s">
        <v>1974</v>
      </c>
      <c r="K9" s="68">
        <v>0.5</v>
      </c>
      <c r="L9" s="69">
        <v>0.2</v>
      </c>
      <c r="M9" s="68">
        <v>3</v>
      </c>
      <c r="N9" s="69">
        <v>3</v>
      </c>
      <c r="O9" s="68">
        <v>15</v>
      </c>
      <c r="P9" s="69">
        <v>15</v>
      </c>
      <c r="Q9" s="70">
        <v>22.5</v>
      </c>
      <c r="R9" s="71">
        <v>9.0000000000000018</v>
      </c>
    </row>
    <row r="10" spans="1:20" ht="210" customHeight="1" x14ac:dyDescent="0.25">
      <c r="A10" s="64">
        <v>4</v>
      </c>
      <c r="B10" s="65" t="s">
        <v>1975</v>
      </c>
      <c r="C10" s="66" t="s">
        <v>1976</v>
      </c>
      <c r="D10"/>
      <c r="E10" s="67" t="s">
        <v>171</v>
      </c>
      <c r="F10" s="67" t="s">
        <v>172</v>
      </c>
      <c r="G10" s="67" t="s">
        <v>653</v>
      </c>
      <c r="H10" s="67" t="s">
        <v>173</v>
      </c>
      <c r="I10" s="67" t="s">
        <v>599</v>
      </c>
      <c r="J10" s="67" t="s">
        <v>654</v>
      </c>
      <c r="K10" s="68">
        <v>3</v>
      </c>
      <c r="L10" s="69">
        <v>0.5</v>
      </c>
      <c r="M10" s="68">
        <v>3</v>
      </c>
      <c r="N10" s="69">
        <v>3</v>
      </c>
      <c r="O10" s="68">
        <v>3</v>
      </c>
      <c r="P10" s="69">
        <v>3</v>
      </c>
      <c r="Q10" s="70">
        <v>27</v>
      </c>
      <c r="R10" s="71">
        <v>4.5</v>
      </c>
    </row>
    <row r="11" spans="1:20" ht="210" customHeight="1" x14ac:dyDescent="0.25">
      <c r="A11" s="64">
        <v>5</v>
      </c>
      <c r="B11" s="65" t="s">
        <v>1975</v>
      </c>
      <c r="C11" s="66" t="s">
        <v>1976</v>
      </c>
      <c r="D11"/>
      <c r="E11" s="67" t="s">
        <v>1822</v>
      </c>
      <c r="F11" s="67" t="s">
        <v>178</v>
      </c>
      <c r="G11" s="67" t="s">
        <v>656</v>
      </c>
      <c r="H11" s="67" t="s">
        <v>179</v>
      </c>
      <c r="I11" s="67" t="s">
        <v>599</v>
      </c>
      <c r="J11" s="67" t="s">
        <v>180</v>
      </c>
      <c r="K11" s="68">
        <v>3</v>
      </c>
      <c r="L11" s="69">
        <v>1</v>
      </c>
      <c r="M11" s="68">
        <v>3</v>
      </c>
      <c r="N11" s="69">
        <v>3</v>
      </c>
      <c r="O11" s="68">
        <v>3</v>
      </c>
      <c r="P11" s="69">
        <v>3</v>
      </c>
      <c r="Q11" s="70">
        <v>27</v>
      </c>
      <c r="R11" s="71">
        <v>9</v>
      </c>
    </row>
    <row r="12" spans="1:20" ht="210" customHeight="1" x14ac:dyDescent="0.25">
      <c r="A12" s="64">
        <v>6</v>
      </c>
      <c r="B12" s="65" t="s">
        <v>1975</v>
      </c>
      <c r="C12" s="66" t="s">
        <v>1976</v>
      </c>
      <c r="D12"/>
      <c r="E12" s="67" t="s">
        <v>240</v>
      </c>
      <c r="F12" s="67" t="s">
        <v>241</v>
      </c>
      <c r="G12" s="67" t="s">
        <v>990</v>
      </c>
      <c r="H12" s="67" t="s">
        <v>242</v>
      </c>
      <c r="I12" s="67" t="s">
        <v>595</v>
      </c>
      <c r="J12" s="67" t="s">
        <v>243</v>
      </c>
      <c r="K12" s="68">
        <v>0.5</v>
      </c>
      <c r="L12" s="69">
        <v>0.5</v>
      </c>
      <c r="M12" s="68">
        <v>6</v>
      </c>
      <c r="N12" s="69">
        <v>6</v>
      </c>
      <c r="O12" s="68">
        <v>3</v>
      </c>
      <c r="P12" s="69">
        <v>3</v>
      </c>
      <c r="Q12" s="70">
        <v>9</v>
      </c>
      <c r="R12" s="71">
        <v>9</v>
      </c>
    </row>
    <row r="13" spans="1:20" ht="210" customHeight="1" x14ac:dyDescent="0.25">
      <c r="A13" s="64">
        <v>7</v>
      </c>
      <c r="B13" s="65" t="s">
        <v>1975</v>
      </c>
      <c r="C13" s="66" t="s">
        <v>1976</v>
      </c>
      <c r="D13"/>
      <c r="E13" s="67" t="s">
        <v>532</v>
      </c>
      <c r="F13" s="67" t="s">
        <v>533</v>
      </c>
      <c r="G13" s="67" t="s">
        <v>657</v>
      </c>
      <c r="H13" s="67" t="s">
        <v>534</v>
      </c>
      <c r="I13" s="67" t="s">
        <v>658</v>
      </c>
      <c r="J13" s="67" t="s">
        <v>535</v>
      </c>
      <c r="K13" s="68">
        <v>3</v>
      </c>
      <c r="L13" s="69">
        <v>0.5</v>
      </c>
      <c r="M13" s="68">
        <v>6</v>
      </c>
      <c r="N13" s="69">
        <v>6</v>
      </c>
      <c r="O13" s="68">
        <v>7</v>
      </c>
      <c r="P13" s="69">
        <v>7</v>
      </c>
      <c r="Q13" s="70">
        <v>126</v>
      </c>
      <c r="R13" s="71">
        <v>21</v>
      </c>
    </row>
    <row r="14" spans="1:20" ht="210" customHeight="1" x14ac:dyDescent="0.25">
      <c r="A14" s="64">
        <v>8</v>
      </c>
      <c r="B14" s="65" t="s">
        <v>1975</v>
      </c>
      <c r="C14" s="66" t="s">
        <v>1976</v>
      </c>
      <c r="D14"/>
      <c r="E14" s="67" t="s">
        <v>309</v>
      </c>
      <c r="F14" s="67" t="s">
        <v>310</v>
      </c>
      <c r="G14" s="67" t="s">
        <v>659</v>
      </c>
      <c r="H14" s="67" t="s">
        <v>311</v>
      </c>
      <c r="I14" s="67" t="s">
        <v>599</v>
      </c>
      <c r="J14" s="67" t="s">
        <v>312</v>
      </c>
      <c r="K14" s="68">
        <v>1</v>
      </c>
      <c r="L14" s="69">
        <v>0.5</v>
      </c>
      <c r="M14" s="68">
        <v>6</v>
      </c>
      <c r="N14" s="69">
        <v>6</v>
      </c>
      <c r="O14" s="68">
        <v>7</v>
      </c>
      <c r="P14" s="69">
        <v>7</v>
      </c>
      <c r="Q14" s="70">
        <v>42</v>
      </c>
      <c r="R14" s="71">
        <v>21</v>
      </c>
    </row>
    <row r="15" spans="1:20" ht="210" customHeight="1" x14ac:dyDescent="0.25">
      <c r="A15" s="64">
        <v>9</v>
      </c>
      <c r="B15" s="65" t="s">
        <v>1975</v>
      </c>
      <c r="C15" s="66" t="s">
        <v>1976</v>
      </c>
      <c r="D15"/>
      <c r="E15" s="67" t="s">
        <v>1481</v>
      </c>
      <c r="F15" s="67" t="s">
        <v>334</v>
      </c>
      <c r="G15" s="67" t="s">
        <v>660</v>
      </c>
      <c r="H15" s="67" t="s">
        <v>335</v>
      </c>
      <c r="I15" s="67" t="s">
        <v>661</v>
      </c>
      <c r="J15" s="67" t="s">
        <v>1978</v>
      </c>
      <c r="K15" s="68">
        <v>3</v>
      </c>
      <c r="L15" s="69">
        <v>0.5</v>
      </c>
      <c r="M15" s="68">
        <v>6</v>
      </c>
      <c r="N15" s="69">
        <v>6</v>
      </c>
      <c r="O15" s="68">
        <v>15</v>
      </c>
      <c r="P15" s="69">
        <v>15</v>
      </c>
      <c r="Q15" s="70">
        <v>270</v>
      </c>
      <c r="R15" s="71">
        <v>45</v>
      </c>
    </row>
    <row r="16" spans="1:20" ht="210" customHeight="1" x14ac:dyDescent="0.25">
      <c r="A16" s="64">
        <v>10</v>
      </c>
      <c r="B16" s="65" t="s">
        <v>1975</v>
      </c>
      <c r="C16" s="66" t="s">
        <v>1976</v>
      </c>
      <c r="D16"/>
      <c r="E16" s="67" t="s">
        <v>662</v>
      </c>
      <c r="F16" s="67" t="s">
        <v>663</v>
      </c>
      <c r="G16" s="67" t="s">
        <v>664</v>
      </c>
      <c r="H16" s="67" t="s">
        <v>665</v>
      </c>
      <c r="I16" s="67" t="s">
        <v>599</v>
      </c>
      <c r="J16" s="67" t="s">
        <v>666</v>
      </c>
      <c r="K16" s="68">
        <v>0.5</v>
      </c>
      <c r="L16" s="69">
        <v>0.2</v>
      </c>
      <c r="M16" s="68">
        <v>6</v>
      </c>
      <c r="N16" s="69">
        <v>6</v>
      </c>
      <c r="O16" s="68">
        <v>7</v>
      </c>
      <c r="P16" s="69">
        <v>7</v>
      </c>
      <c r="Q16" s="70">
        <v>21</v>
      </c>
      <c r="R16" s="71">
        <v>8.4000000000000021</v>
      </c>
    </row>
    <row r="17" spans="1:18" ht="210" customHeight="1" x14ac:dyDescent="0.25">
      <c r="A17" s="64">
        <v>11</v>
      </c>
      <c r="B17" s="65" t="s">
        <v>1975</v>
      </c>
      <c r="C17" s="66" t="s">
        <v>1976</v>
      </c>
      <c r="D17"/>
      <c r="E17" s="67" t="s">
        <v>346</v>
      </c>
      <c r="F17" s="67" t="s">
        <v>347</v>
      </c>
      <c r="G17" s="67" t="s">
        <v>667</v>
      </c>
      <c r="H17" s="67" t="s">
        <v>348</v>
      </c>
      <c r="I17" s="67" t="s">
        <v>658</v>
      </c>
      <c r="J17" s="67" t="s">
        <v>349</v>
      </c>
      <c r="K17" s="68">
        <v>0.5</v>
      </c>
      <c r="L17" s="69">
        <v>0.1</v>
      </c>
      <c r="M17" s="68">
        <v>6</v>
      </c>
      <c r="N17" s="69">
        <v>6</v>
      </c>
      <c r="O17" s="68">
        <v>40</v>
      </c>
      <c r="P17" s="69">
        <v>40</v>
      </c>
      <c r="Q17" s="70">
        <v>120</v>
      </c>
      <c r="R17" s="71">
        <v>24.000000000000004</v>
      </c>
    </row>
    <row r="18" spans="1:18" ht="210" customHeight="1" x14ac:dyDescent="0.25">
      <c r="A18" s="64">
        <v>12</v>
      </c>
      <c r="B18" s="65" t="s">
        <v>1975</v>
      </c>
      <c r="C18" s="66" t="s">
        <v>1976</v>
      </c>
      <c r="D18"/>
      <c r="E18" s="67" t="s">
        <v>352</v>
      </c>
      <c r="F18" s="67" t="s">
        <v>353</v>
      </c>
      <c r="G18" s="67" t="s">
        <v>668</v>
      </c>
      <c r="H18" s="67" t="s">
        <v>354</v>
      </c>
      <c r="I18" s="67" t="s">
        <v>658</v>
      </c>
      <c r="J18" s="67" t="s">
        <v>355</v>
      </c>
      <c r="K18" s="68">
        <v>1</v>
      </c>
      <c r="L18" s="69">
        <v>0.2</v>
      </c>
      <c r="M18" s="68">
        <v>6</v>
      </c>
      <c r="N18" s="69">
        <v>6</v>
      </c>
      <c r="O18" s="68">
        <v>15</v>
      </c>
      <c r="P18" s="69">
        <v>15</v>
      </c>
      <c r="Q18" s="70">
        <v>90</v>
      </c>
      <c r="R18" s="71">
        <v>18.000000000000004</v>
      </c>
    </row>
    <row r="19" spans="1:18" ht="210" customHeight="1" x14ac:dyDescent="0.25">
      <c r="A19" s="64">
        <v>13</v>
      </c>
      <c r="B19" s="65" t="s">
        <v>1975</v>
      </c>
      <c r="C19" s="66" t="s">
        <v>1976</v>
      </c>
      <c r="D19"/>
      <c r="E19" s="67" t="s">
        <v>352</v>
      </c>
      <c r="F19" s="67" t="s">
        <v>358</v>
      </c>
      <c r="G19" s="67" t="s">
        <v>669</v>
      </c>
      <c r="H19" s="67" t="s">
        <v>359</v>
      </c>
      <c r="I19" s="67" t="s">
        <v>599</v>
      </c>
      <c r="J19" s="67" t="s">
        <v>360</v>
      </c>
      <c r="K19" s="68">
        <v>0.5</v>
      </c>
      <c r="L19" s="69">
        <v>0.2</v>
      </c>
      <c r="M19" s="68">
        <v>6</v>
      </c>
      <c r="N19" s="69">
        <v>6</v>
      </c>
      <c r="O19" s="68">
        <v>15</v>
      </c>
      <c r="P19" s="69">
        <v>15</v>
      </c>
      <c r="Q19" s="70">
        <v>45</v>
      </c>
      <c r="R19" s="71">
        <v>18.000000000000004</v>
      </c>
    </row>
    <row r="20" spans="1:18" ht="210" customHeight="1" x14ac:dyDescent="0.25">
      <c r="A20" s="64">
        <v>14</v>
      </c>
      <c r="B20" s="65" t="s">
        <v>1975</v>
      </c>
      <c r="C20" s="66" t="s">
        <v>1976</v>
      </c>
      <c r="D20"/>
      <c r="E20" s="67" t="s">
        <v>352</v>
      </c>
      <c r="F20" s="67" t="s">
        <v>569</v>
      </c>
      <c r="G20" s="67" t="s">
        <v>670</v>
      </c>
      <c r="H20" s="67" t="s">
        <v>570</v>
      </c>
      <c r="I20" s="67" t="s">
        <v>658</v>
      </c>
      <c r="J20" s="67" t="s">
        <v>355</v>
      </c>
      <c r="K20" s="68">
        <v>1</v>
      </c>
      <c r="L20" s="69">
        <v>0.2</v>
      </c>
      <c r="M20" s="68">
        <v>6</v>
      </c>
      <c r="N20" s="69">
        <v>6</v>
      </c>
      <c r="O20" s="68">
        <v>15</v>
      </c>
      <c r="P20" s="69">
        <v>15</v>
      </c>
      <c r="Q20" s="70">
        <v>90</v>
      </c>
      <c r="R20" s="71">
        <v>18.000000000000004</v>
      </c>
    </row>
    <row r="21" spans="1:18" ht="210" customHeight="1" x14ac:dyDescent="0.25">
      <c r="A21" s="64">
        <v>15</v>
      </c>
      <c r="B21" s="65" t="s">
        <v>1975</v>
      </c>
      <c r="C21" s="66" t="s">
        <v>1976</v>
      </c>
      <c r="D21"/>
      <c r="E21" s="67" t="s">
        <v>363</v>
      </c>
      <c r="F21" s="67" t="s">
        <v>364</v>
      </c>
      <c r="G21" s="67" t="s">
        <v>671</v>
      </c>
      <c r="H21" s="67" t="s">
        <v>365</v>
      </c>
      <c r="I21" s="67" t="s">
        <v>599</v>
      </c>
      <c r="J21" s="67" t="s">
        <v>366</v>
      </c>
      <c r="K21" s="68">
        <v>0.5</v>
      </c>
      <c r="L21" s="69">
        <v>0.2</v>
      </c>
      <c r="M21" s="68">
        <v>6</v>
      </c>
      <c r="N21" s="69">
        <v>6</v>
      </c>
      <c r="O21" s="68">
        <v>15</v>
      </c>
      <c r="P21" s="69">
        <v>15</v>
      </c>
      <c r="Q21" s="70">
        <v>45</v>
      </c>
      <c r="R21" s="71">
        <v>18.000000000000004</v>
      </c>
    </row>
    <row r="22" spans="1:18" ht="210" customHeight="1" x14ac:dyDescent="0.25">
      <c r="A22" s="64">
        <v>16</v>
      </c>
      <c r="B22" s="65" t="s">
        <v>1975</v>
      </c>
      <c r="C22" s="66" t="s">
        <v>1976</v>
      </c>
      <c r="D22"/>
      <c r="E22" s="67" t="s">
        <v>367</v>
      </c>
      <c r="F22" s="67" t="s">
        <v>368</v>
      </c>
      <c r="G22" s="67" t="s">
        <v>672</v>
      </c>
      <c r="H22" s="67" t="s">
        <v>369</v>
      </c>
      <c r="I22" s="67" t="s">
        <v>658</v>
      </c>
      <c r="J22" s="67" t="s">
        <v>370</v>
      </c>
      <c r="K22" s="68">
        <v>1</v>
      </c>
      <c r="L22" s="69">
        <v>0.2</v>
      </c>
      <c r="M22" s="68">
        <v>6</v>
      </c>
      <c r="N22" s="69">
        <v>6</v>
      </c>
      <c r="O22" s="68">
        <v>15</v>
      </c>
      <c r="P22" s="69">
        <v>15</v>
      </c>
      <c r="Q22" s="70">
        <v>90</v>
      </c>
      <c r="R22" s="71">
        <v>18.000000000000004</v>
      </c>
    </row>
    <row r="23" spans="1:18" ht="126" x14ac:dyDescent="0.25">
      <c r="A23" s="64">
        <v>17</v>
      </c>
      <c r="B23" s="65" t="s">
        <v>1975</v>
      </c>
      <c r="C23" s="66" t="s">
        <v>1976</v>
      </c>
      <c r="D23"/>
      <c r="E23" s="67" t="s">
        <v>352</v>
      </c>
      <c r="F23" s="67" t="s">
        <v>575</v>
      </c>
      <c r="G23" s="67" t="s">
        <v>673</v>
      </c>
      <c r="H23" s="67" t="s">
        <v>576</v>
      </c>
      <c r="I23" s="67" t="s">
        <v>658</v>
      </c>
      <c r="J23" s="67" t="s">
        <v>355</v>
      </c>
      <c r="K23" s="68">
        <v>1</v>
      </c>
      <c r="L23" s="69">
        <v>0.2</v>
      </c>
      <c r="M23" s="68">
        <v>6</v>
      </c>
      <c r="N23" s="69">
        <v>6</v>
      </c>
      <c r="O23" s="68">
        <v>15</v>
      </c>
      <c r="P23" s="69">
        <v>15</v>
      </c>
      <c r="Q23" s="70">
        <v>90</v>
      </c>
      <c r="R23" s="71">
        <v>18.000000000000004</v>
      </c>
    </row>
    <row r="24" spans="1:18" ht="84" x14ac:dyDescent="0.25">
      <c r="A24" s="64">
        <v>18</v>
      </c>
      <c r="B24" s="65" t="s">
        <v>1975</v>
      </c>
      <c r="C24" s="66" t="s">
        <v>1976</v>
      </c>
      <c r="D24"/>
      <c r="E24" s="67" t="s">
        <v>582</v>
      </c>
      <c r="F24" s="67" t="s">
        <v>583</v>
      </c>
      <c r="G24" s="67" t="s">
        <v>675</v>
      </c>
      <c r="H24" s="67" t="s">
        <v>584</v>
      </c>
      <c r="I24" s="67" t="s">
        <v>595</v>
      </c>
      <c r="J24" s="67" t="s">
        <v>184</v>
      </c>
      <c r="K24" s="68">
        <v>0.2</v>
      </c>
      <c r="L24" s="69">
        <v>0.2</v>
      </c>
      <c r="M24" s="68">
        <v>6</v>
      </c>
      <c r="N24" s="69">
        <v>6</v>
      </c>
      <c r="O24" s="68">
        <v>7</v>
      </c>
      <c r="P24" s="69">
        <v>7</v>
      </c>
      <c r="Q24" s="70">
        <v>8.4000000000000021</v>
      </c>
      <c r="R24" s="71">
        <v>8.4000000000000021</v>
      </c>
    </row>
    <row r="25" spans="1:18" ht="42" x14ac:dyDescent="0.25">
      <c r="A25" s="64">
        <v>19</v>
      </c>
      <c r="B25" s="65" t="s">
        <v>1975</v>
      </c>
      <c r="C25" s="66" t="s">
        <v>1976</v>
      </c>
      <c r="D25"/>
      <c r="E25" s="67" t="s">
        <v>585</v>
      </c>
      <c r="F25" s="67" t="s">
        <v>586</v>
      </c>
      <c r="G25" s="67" t="s">
        <v>676</v>
      </c>
      <c r="H25" s="67" t="s">
        <v>587</v>
      </c>
      <c r="I25" s="67" t="s">
        <v>595</v>
      </c>
      <c r="J25" s="67" t="s">
        <v>184</v>
      </c>
      <c r="K25" s="68">
        <v>0.1</v>
      </c>
      <c r="L25" s="69">
        <v>0.1</v>
      </c>
      <c r="M25" s="68">
        <v>6</v>
      </c>
      <c r="N25" s="69">
        <v>6</v>
      </c>
      <c r="O25" s="68">
        <v>15</v>
      </c>
      <c r="P25" s="69">
        <v>15</v>
      </c>
      <c r="Q25" s="70">
        <v>9.0000000000000018</v>
      </c>
      <c r="R25" s="71">
        <v>9.0000000000000018</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6:R1048576">
    <cfRule type="expression" dxfId="271" priority="49">
      <formula>IF(ROW(Q1)&gt;6,Q1&gt;400)</formula>
    </cfRule>
    <cfRule type="expression" dxfId="270" priority="50">
      <formula>IF(ROW(Q1)&gt;6,Q1&gt;200)</formula>
    </cfRule>
    <cfRule type="expression" dxfId="269" priority="51">
      <formula>IF(ROW(Q1)&gt;6,Q1&gt;70)</formula>
    </cfRule>
    <cfRule type="expression" dxfId="268" priority="52">
      <formula>IF(ROW(Q1)&gt;6,Q1&gt;20)</formula>
    </cfRule>
  </conditionalFormatting>
  <conditionalFormatting sqref="Q15:R15">
    <cfRule type="expression" dxfId="267" priority="1">
      <formula>IF(ROW(Q15)&gt;6,Q15&gt;400)</formula>
    </cfRule>
    <cfRule type="expression" dxfId="266" priority="2">
      <formula>IF(ROW(Q15)&gt;6,Q15&gt;200)</formula>
    </cfRule>
    <cfRule type="expression" dxfId="265" priority="3">
      <formula>IF(ROW(Q15)&gt;6,Q15&gt;70)</formula>
    </cfRule>
    <cfRule type="expression" dxfId="264" priority="4">
      <formula>IF(ROW(Q15)&gt;6,Q15&gt;20)</formula>
    </cfRule>
  </conditionalFormatting>
  <conditionalFormatting sqref="Q8:R8">
    <cfRule type="expression" dxfId="263" priority="17">
      <formula>IF(ROW(Q8)&gt;6,Q8&gt;400)</formula>
    </cfRule>
    <cfRule type="expression" dxfId="262" priority="18">
      <formula>IF(ROW(Q8)&gt;6,Q8&gt;200)</formula>
    </cfRule>
    <cfRule type="expression" dxfId="261" priority="19">
      <formula>IF(ROW(Q8)&gt;6,Q8&gt;70)</formula>
    </cfRule>
    <cfRule type="expression" dxfId="260" priority="20">
      <formula>IF(ROW(Q8)&gt;6,Q8&gt;20)</formula>
    </cfRule>
  </conditionalFormatting>
  <conditionalFormatting sqref="Q11:R11">
    <cfRule type="expression" dxfId="259" priority="13">
      <formula>IF(ROW(Q11)&gt;6,Q11&gt;400)</formula>
    </cfRule>
    <cfRule type="expression" dxfId="258" priority="14">
      <formula>IF(ROW(Q11)&gt;6,Q11&gt;200)</formula>
    </cfRule>
    <cfRule type="expression" dxfId="257" priority="15">
      <formula>IF(ROW(Q11)&gt;6,Q11&gt;70)</formula>
    </cfRule>
    <cfRule type="expression" dxfId="256" priority="16">
      <formula>IF(ROW(Q11)&gt;6,Q11&gt;20)</formula>
    </cfRule>
  </conditionalFormatting>
  <conditionalFormatting sqref="Q12:R12">
    <cfRule type="expression" dxfId="255" priority="9">
      <formula>IF(ROW(Q12)&gt;6,Q12&gt;400)</formula>
    </cfRule>
    <cfRule type="expression" dxfId="254" priority="10">
      <formula>IF(ROW(Q12)&gt;6,Q12&gt;200)</formula>
    </cfRule>
    <cfRule type="expression" dxfId="253" priority="11">
      <formula>IF(ROW(Q12)&gt;6,Q12&gt;70)</formula>
    </cfRule>
    <cfRule type="expression" dxfId="252" priority="12">
      <formula>IF(ROW(Q12)&gt;6,Q12&gt;20)</formula>
    </cfRule>
  </conditionalFormatting>
  <conditionalFormatting sqref="Q14:R14">
    <cfRule type="expression" dxfId="251" priority="5">
      <formula>IF(ROW(Q14)&gt;6,Q14&gt;400)</formula>
    </cfRule>
    <cfRule type="expression" dxfId="250" priority="6">
      <formula>IF(ROW(Q14)&gt;6,Q14&gt;200)</formula>
    </cfRule>
    <cfRule type="expression" dxfId="249" priority="7">
      <formula>IF(ROW(Q14)&gt;6,Q14&gt;70)</formula>
    </cfRule>
    <cfRule type="expression" dxfId="248" priority="8">
      <formula>IF(ROW(Q14)&gt;6,Q14&gt;20)</formula>
    </cfRule>
  </conditionalFormatting>
  <conditionalFormatting sqref="Q7:R7 Q9:R10 Q13:R13 Q16:R25">
    <cfRule type="expression" dxfId="247" priority="21">
      <formula>IF(ROW(Q7)&gt;6,Q7&gt;400)</formula>
    </cfRule>
    <cfRule type="expression" dxfId="246" priority="22">
      <formula>IF(ROW(Q7)&gt;6,Q7&gt;200)</formula>
    </cfRule>
    <cfRule type="expression" dxfId="245" priority="23">
      <formula>IF(ROW(Q7)&gt;6,Q7&gt;70)</formula>
    </cfRule>
    <cfRule type="expression" dxfId="244" priority="24">
      <formula>IF(ROW(Q7)&gt;6,Q7&gt;20)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6"/>
  <sheetViews>
    <sheetView view="pageBreakPreview" topLeftCell="A22" zoomScale="60" zoomScaleNormal="80" workbookViewId="0">
      <selection activeCell="G25" sqref="G25"/>
    </sheetView>
  </sheetViews>
  <sheetFormatPr defaultColWidth="9.140625" defaultRowHeight="21" x14ac:dyDescent="0.25"/>
  <cols>
    <col min="1" max="1" width="7.42578125" style="16" customWidth="1"/>
    <col min="2" max="2" width="118.85546875" style="18" customWidth="1"/>
    <col min="3" max="3" width="77.5703125" style="18" hidden="1" customWidth="1"/>
    <col min="4" max="4" width="12.7109375" style="18" hidden="1" customWidth="1"/>
    <col min="5" max="5" width="27.28515625" style="19" customWidth="1"/>
    <col min="6" max="6" width="11.5703125" style="19" customWidth="1"/>
    <col min="7" max="7" width="39.85546875" style="19" customWidth="1"/>
    <col min="8" max="8" width="33.28515625" style="19" customWidth="1"/>
    <col min="9" max="9" width="32.140625" style="19" customWidth="1"/>
    <col min="10" max="10" width="54.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20</v>
      </c>
      <c r="B7" s="65" t="s">
        <v>1979</v>
      </c>
      <c r="C7" s="66" t="s">
        <v>1980</v>
      </c>
      <c r="D7"/>
      <c r="E7" s="67" t="s">
        <v>273</v>
      </c>
      <c r="F7" s="67" t="s">
        <v>274</v>
      </c>
      <c r="G7" s="67" t="s">
        <v>793</v>
      </c>
      <c r="H7" s="67" t="s">
        <v>275</v>
      </c>
      <c r="I7" s="67" t="s">
        <v>595</v>
      </c>
      <c r="J7" s="67" t="s">
        <v>243</v>
      </c>
      <c r="K7" s="68">
        <v>0.5</v>
      </c>
      <c r="L7" s="69">
        <v>0.5</v>
      </c>
      <c r="M7" s="68">
        <v>6</v>
      </c>
      <c r="N7" s="69">
        <v>6</v>
      </c>
      <c r="O7" s="68">
        <v>3</v>
      </c>
      <c r="P7" s="69">
        <v>3</v>
      </c>
      <c r="Q7" s="70">
        <v>9</v>
      </c>
      <c r="R7" s="71">
        <v>9</v>
      </c>
    </row>
    <row r="8" spans="1:20" ht="210" customHeight="1" x14ac:dyDescent="0.25">
      <c r="A8" s="64">
        <v>21</v>
      </c>
      <c r="B8" s="65" t="s">
        <v>1979</v>
      </c>
      <c r="C8" s="66" t="s">
        <v>1980</v>
      </c>
      <c r="D8"/>
      <c r="E8" s="67" t="s">
        <v>1874</v>
      </c>
      <c r="F8" s="67" t="s">
        <v>20</v>
      </c>
      <c r="G8" s="67" t="s">
        <v>594</v>
      </c>
      <c r="H8" s="67" t="s">
        <v>21</v>
      </c>
      <c r="I8" s="67" t="s">
        <v>595</v>
      </c>
      <c r="J8" s="67" t="s">
        <v>397</v>
      </c>
      <c r="K8" s="68">
        <v>1</v>
      </c>
      <c r="L8" s="69">
        <v>1</v>
      </c>
      <c r="M8" s="68">
        <v>6</v>
      </c>
      <c r="N8" s="69">
        <v>6</v>
      </c>
      <c r="O8" s="68">
        <v>3</v>
      </c>
      <c r="P8" s="69">
        <v>3</v>
      </c>
      <c r="Q8" s="70">
        <v>18</v>
      </c>
      <c r="R8" s="71">
        <v>18</v>
      </c>
    </row>
    <row r="9" spans="1:20" ht="210" customHeight="1" x14ac:dyDescent="0.25">
      <c r="A9" s="64">
        <v>22</v>
      </c>
      <c r="B9" s="65" t="s">
        <v>1979</v>
      </c>
      <c r="C9" s="66" t="s">
        <v>1980</v>
      </c>
      <c r="D9"/>
      <c r="E9" s="67" t="s">
        <v>1818</v>
      </c>
      <c r="F9" s="67" t="s">
        <v>32</v>
      </c>
      <c r="G9" s="67" t="s">
        <v>1875</v>
      </c>
      <c r="H9" s="67" t="s">
        <v>1875</v>
      </c>
      <c r="I9" s="67" t="s">
        <v>599</v>
      </c>
      <c r="J9" s="67" t="s">
        <v>1819</v>
      </c>
      <c r="K9" s="68">
        <v>3</v>
      </c>
      <c r="L9" s="69">
        <v>1</v>
      </c>
      <c r="M9" s="68">
        <v>6</v>
      </c>
      <c r="N9" s="69">
        <v>6</v>
      </c>
      <c r="O9" s="68">
        <v>3</v>
      </c>
      <c r="P9" s="69">
        <v>3</v>
      </c>
      <c r="Q9" s="70">
        <v>54</v>
      </c>
      <c r="R9" s="71">
        <v>18</v>
      </c>
    </row>
    <row r="10" spans="1:20" ht="210" customHeight="1" x14ac:dyDescent="0.25">
      <c r="A10" s="64">
        <v>23</v>
      </c>
      <c r="B10" s="65" t="s">
        <v>1979</v>
      </c>
      <c r="C10" s="66" t="s">
        <v>1980</v>
      </c>
      <c r="D10"/>
      <c r="E10" s="67" t="s">
        <v>1977</v>
      </c>
      <c r="F10" s="67" t="s">
        <v>134</v>
      </c>
      <c r="G10" s="67" t="s">
        <v>652</v>
      </c>
      <c r="H10" s="67" t="s">
        <v>135</v>
      </c>
      <c r="I10" s="67" t="s">
        <v>599</v>
      </c>
      <c r="J10" s="67" t="s">
        <v>1896</v>
      </c>
      <c r="K10" s="68">
        <v>0.5</v>
      </c>
      <c r="L10" s="69">
        <v>0.2</v>
      </c>
      <c r="M10" s="68">
        <v>3</v>
      </c>
      <c r="N10" s="69">
        <v>3</v>
      </c>
      <c r="O10" s="68">
        <v>15</v>
      </c>
      <c r="P10" s="69">
        <v>15</v>
      </c>
      <c r="Q10" s="70">
        <v>22.5</v>
      </c>
      <c r="R10" s="71">
        <v>9.0000000000000018</v>
      </c>
    </row>
    <row r="11" spans="1:20" ht="210" customHeight="1" x14ac:dyDescent="0.25">
      <c r="A11" s="64">
        <v>24</v>
      </c>
      <c r="B11" s="65" t="s">
        <v>1979</v>
      </c>
      <c r="C11" s="66" t="s">
        <v>1980</v>
      </c>
      <c r="D11"/>
      <c r="E11" s="67" t="s">
        <v>171</v>
      </c>
      <c r="F11" s="67" t="s">
        <v>172</v>
      </c>
      <c r="G11" s="67" t="s">
        <v>653</v>
      </c>
      <c r="H11" s="67" t="s">
        <v>173</v>
      </c>
      <c r="I11" s="67" t="s">
        <v>599</v>
      </c>
      <c r="J11" s="67" t="s">
        <v>654</v>
      </c>
      <c r="K11" s="68">
        <v>3</v>
      </c>
      <c r="L11" s="69">
        <v>0.5</v>
      </c>
      <c r="M11" s="68">
        <v>3</v>
      </c>
      <c r="N11" s="69">
        <v>3</v>
      </c>
      <c r="O11" s="68">
        <v>3</v>
      </c>
      <c r="P11" s="69">
        <v>3</v>
      </c>
      <c r="Q11" s="70">
        <v>27</v>
      </c>
      <c r="R11" s="71">
        <v>4.5</v>
      </c>
    </row>
    <row r="12" spans="1:20" ht="210" customHeight="1" x14ac:dyDescent="0.25">
      <c r="A12" s="64">
        <v>25</v>
      </c>
      <c r="B12" s="65" t="s">
        <v>1979</v>
      </c>
      <c r="C12" s="66" t="s">
        <v>1980</v>
      </c>
      <c r="D12"/>
      <c r="E12" s="67" t="s">
        <v>1829</v>
      </c>
      <c r="F12" s="67" t="s">
        <v>178</v>
      </c>
      <c r="G12" s="67" t="s">
        <v>656</v>
      </c>
      <c r="H12" s="67" t="s">
        <v>179</v>
      </c>
      <c r="I12" s="67" t="s">
        <v>599</v>
      </c>
      <c r="J12" s="67" t="s">
        <v>1823</v>
      </c>
      <c r="K12" s="68">
        <v>3</v>
      </c>
      <c r="L12" s="69">
        <v>1</v>
      </c>
      <c r="M12" s="68">
        <v>3</v>
      </c>
      <c r="N12" s="69">
        <v>3</v>
      </c>
      <c r="O12" s="68">
        <v>3</v>
      </c>
      <c r="P12" s="69">
        <v>3</v>
      </c>
      <c r="Q12" s="70">
        <v>27</v>
      </c>
      <c r="R12" s="71">
        <v>9</v>
      </c>
    </row>
    <row r="13" spans="1:20" ht="210" customHeight="1" x14ac:dyDescent="0.25">
      <c r="A13" s="64">
        <v>26</v>
      </c>
      <c r="B13" s="65" t="s">
        <v>1979</v>
      </c>
      <c r="C13" s="66" t="s">
        <v>1980</v>
      </c>
      <c r="D13"/>
      <c r="E13" s="67" t="s">
        <v>240</v>
      </c>
      <c r="F13" s="67" t="s">
        <v>241</v>
      </c>
      <c r="G13" s="67" t="s">
        <v>990</v>
      </c>
      <c r="H13" s="67" t="s">
        <v>242</v>
      </c>
      <c r="I13" s="67" t="s">
        <v>595</v>
      </c>
      <c r="J13" s="67" t="s">
        <v>243</v>
      </c>
      <c r="K13" s="68">
        <v>0.5</v>
      </c>
      <c r="L13" s="69">
        <v>0.5</v>
      </c>
      <c r="M13" s="68">
        <v>6</v>
      </c>
      <c r="N13" s="69">
        <v>6</v>
      </c>
      <c r="O13" s="68">
        <v>3</v>
      </c>
      <c r="P13" s="69">
        <v>3</v>
      </c>
      <c r="Q13" s="70">
        <v>9</v>
      </c>
      <c r="R13" s="71">
        <v>9</v>
      </c>
    </row>
    <row r="14" spans="1:20" ht="210" customHeight="1" x14ac:dyDescent="0.25">
      <c r="A14" s="64">
        <v>27</v>
      </c>
      <c r="B14" s="65" t="s">
        <v>1979</v>
      </c>
      <c r="C14" s="66" t="s">
        <v>1980</v>
      </c>
      <c r="D14"/>
      <c r="E14" s="67" t="s">
        <v>532</v>
      </c>
      <c r="F14" s="67" t="s">
        <v>533</v>
      </c>
      <c r="G14" s="67" t="s">
        <v>657</v>
      </c>
      <c r="H14" s="67" t="s">
        <v>534</v>
      </c>
      <c r="I14" s="67" t="s">
        <v>658</v>
      </c>
      <c r="J14" s="67" t="s">
        <v>535</v>
      </c>
      <c r="K14" s="68">
        <v>3</v>
      </c>
      <c r="L14" s="69">
        <v>0.5</v>
      </c>
      <c r="M14" s="68">
        <v>6</v>
      </c>
      <c r="N14" s="69">
        <v>6</v>
      </c>
      <c r="O14" s="68">
        <v>7</v>
      </c>
      <c r="P14" s="69">
        <v>7</v>
      </c>
      <c r="Q14" s="70">
        <v>126</v>
      </c>
      <c r="R14" s="71">
        <v>21</v>
      </c>
    </row>
    <row r="15" spans="1:20" ht="210" customHeight="1" x14ac:dyDescent="0.25">
      <c r="A15" s="64">
        <v>28</v>
      </c>
      <c r="B15" s="65" t="s">
        <v>1979</v>
      </c>
      <c r="C15" s="66" t="s">
        <v>1980</v>
      </c>
      <c r="D15"/>
      <c r="E15" s="67" t="s">
        <v>309</v>
      </c>
      <c r="F15" s="67" t="s">
        <v>310</v>
      </c>
      <c r="G15" s="67" t="s">
        <v>659</v>
      </c>
      <c r="H15" s="67" t="s">
        <v>311</v>
      </c>
      <c r="I15" s="67" t="s">
        <v>599</v>
      </c>
      <c r="J15" s="67" t="s">
        <v>312</v>
      </c>
      <c r="K15" s="68">
        <v>1</v>
      </c>
      <c r="L15" s="69">
        <v>0.5</v>
      </c>
      <c r="M15" s="68">
        <v>6</v>
      </c>
      <c r="N15" s="69">
        <v>6</v>
      </c>
      <c r="O15" s="68">
        <v>7</v>
      </c>
      <c r="P15" s="69">
        <v>7</v>
      </c>
      <c r="Q15" s="70">
        <v>42</v>
      </c>
      <c r="R15" s="71">
        <v>21</v>
      </c>
    </row>
    <row r="16" spans="1:20" ht="210" customHeight="1" x14ac:dyDescent="0.25">
      <c r="A16" s="64">
        <v>29</v>
      </c>
      <c r="B16" s="65" t="s">
        <v>1979</v>
      </c>
      <c r="C16" s="66" t="s">
        <v>1980</v>
      </c>
      <c r="D16"/>
      <c r="E16" s="67" t="s">
        <v>333</v>
      </c>
      <c r="F16" s="67" t="s">
        <v>334</v>
      </c>
      <c r="G16" s="67" t="s">
        <v>660</v>
      </c>
      <c r="H16" s="67" t="s">
        <v>335</v>
      </c>
      <c r="I16" s="67" t="s">
        <v>661</v>
      </c>
      <c r="J16" s="67" t="s">
        <v>336</v>
      </c>
      <c r="K16" s="68">
        <v>3</v>
      </c>
      <c r="L16" s="69">
        <v>0.5</v>
      </c>
      <c r="M16" s="68">
        <v>6</v>
      </c>
      <c r="N16" s="69">
        <v>6</v>
      </c>
      <c r="O16" s="68">
        <v>15</v>
      </c>
      <c r="P16" s="69">
        <v>15</v>
      </c>
      <c r="Q16" s="70">
        <v>270</v>
      </c>
      <c r="R16" s="71">
        <v>45</v>
      </c>
    </row>
    <row r="17" spans="1:18" ht="210" customHeight="1" x14ac:dyDescent="0.25">
      <c r="A17" s="64">
        <v>30</v>
      </c>
      <c r="B17" s="65" t="s">
        <v>1979</v>
      </c>
      <c r="C17" s="66" t="s">
        <v>1980</v>
      </c>
      <c r="D17"/>
      <c r="E17" s="67" t="s">
        <v>1482</v>
      </c>
      <c r="F17" s="67" t="s">
        <v>663</v>
      </c>
      <c r="G17" s="67" t="s">
        <v>664</v>
      </c>
      <c r="H17" s="67" t="s">
        <v>665</v>
      </c>
      <c r="I17" s="67" t="s">
        <v>599</v>
      </c>
      <c r="J17" s="67" t="s">
        <v>666</v>
      </c>
      <c r="K17" s="68">
        <v>0.5</v>
      </c>
      <c r="L17" s="69">
        <v>0.2</v>
      </c>
      <c r="M17" s="68">
        <v>6</v>
      </c>
      <c r="N17" s="69">
        <v>6</v>
      </c>
      <c r="O17" s="68">
        <v>7</v>
      </c>
      <c r="P17" s="69">
        <v>7</v>
      </c>
      <c r="Q17" s="70">
        <v>21</v>
      </c>
      <c r="R17" s="71">
        <v>8.4000000000000021</v>
      </c>
    </row>
    <row r="18" spans="1:18" ht="210" customHeight="1" x14ac:dyDescent="0.25">
      <c r="A18" s="64">
        <v>31</v>
      </c>
      <c r="B18" s="65" t="s">
        <v>1979</v>
      </c>
      <c r="C18" s="66" t="s">
        <v>1980</v>
      </c>
      <c r="D18"/>
      <c r="E18" s="67" t="s">
        <v>1781</v>
      </c>
      <c r="F18" s="67" t="s">
        <v>347</v>
      </c>
      <c r="G18" s="67" t="s">
        <v>667</v>
      </c>
      <c r="H18" s="67" t="s">
        <v>348</v>
      </c>
      <c r="I18" s="67" t="s">
        <v>658</v>
      </c>
      <c r="J18" s="67" t="s">
        <v>349</v>
      </c>
      <c r="K18" s="68">
        <v>0.5</v>
      </c>
      <c r="L18" s="69">
        <v>0.1</v>
      </c>
      <c r="M18" s="68">
        <v>6</v>
      </c>
      <c r="N18" s="69">
        <v>6</v>
      </c>
      <c r="O18" s="68">
        <v>40</v>
      </c>
      <c r="P18" s="69">
        <v>40</v>
      </c>
      <c r="Q18" s="70">
        <v>120</v>
      </c>
      <c r="R18" s="71">
        <v>24.000000000000004</v>
      </c>
    </row>
    <row r="19" spans="1:18" ht="210" customHeight="1" x14ac:dyDescent="0.25">
      <c r="A19" s="64">
        <v>32</v>
      </c>
      <c r="B19" s="65" t="s">
        <v>1979</v>
      </c>
      <c r="C19" s="66" t="s">
        <v>1980</v>
      </c>
      <c r="D19"/>
      <c r="E19" s="67" t="s">
        <v>352</v>
      </c>
      <c r="F19" s="67" t="s">
        <v>353</v>
      </c>
      <c r="G19" s="67" t="s">
        <v>668</v>
      </c>
      <c r="H19" s="67" t="s">
        <v>354</v>
      </c>
      <c r="I19" s="67" t="s">
        <v>658</v>
      </c>
      <c r="J19" s="67" t="s">
        <v>355</v>
      </c>
      <c r="K19" s="68">
        <v>1</v>
      </c>
      <c r="L19" s="69">
        <v>0.2</v>
      </c>
      <c r="M19" s="68">
        <v>6</v>
      </c>
      <c r="N19" s="69">
        <v>6</v>
      </c>
      <c r="O19" s="68">
        <v>15</v>
      </c>
      <c r="P19" s="69">
        <v>15</v>
      </c>
      <c r="Q19" s="70">
        <v>90</v>
      </c>
      <c r="R19" s="71">
        <v>18.000000000000004</v>
      </c>
    </row>
    <row r="20" spans="1:18" ht="210" customHeight="1" x14ac:dyDescent="0.25">
      <c r="A20" s="64">
        <v>33</v>
      </c>
      <c r="B20" s="65" t="s">
        <v>1979</v>
      </c>
      <c r="C20" s="66" t="s">
        <v>1980</v>
      </c>
      <c r="D20"/>
      <c r="E20" s="67" t="s">
        <v>352</v>
      </c>
      <c r="F20" s="67" t="s">
        <v>358</v>
      </c>
      <c r="G20" s="67" t="s">
        <v>669</v>
      </c>
      <c r="H20" s="67" t="s">
        <v>359</v>
      </c>
      <c r="I20" s="67" t="s">
        <v>599</v>
      </c>
      <c r="J20" s="67" t="s">
        <v>360</v>
      </c>
      <c r="K20" s="68">
        <v>0.5</v>
      </c>
      <c r="L20" s="69">
        <v>0.2</v>
      </c>
      <c r="M20" s="68">
        <v>6</v>
      </c>
      <c r="N20" s="69">
        <v>6</v>
      </c>
      <c r="O20" s="68">
        <v>15</v>
      </c>
      <c r="P20" s="69">
        <v>15</v>
      </c>
      <c r="Q20" s="70">
        <v>45</v>
      </c>
      <c r="R20" s="71">
        <v>18.000000000000004</v>
      </c>
    </row>
    <row r="21" spans="1:18" ht="210" customHeight="1" x14ac:dyDescent="0.25">
      <c r="A21" s="64">
        <v>34</v>
      </c>
      <c r="B21" s="65" t="s">
        <v>1979</v>
      </c>
      <c r="C21" s="66" t="s">
        <v>1980</v>
      </c>
      <c r="D21"/>
      <c r="E21" s="67" t="s">
        <v>352</v>
      </c>
      <c r="F21" s="67" t="s">
        <v>569</v>
      </c>
      <c r="G21" s="67" t="s">
        <v>670</v>
      </c>
      <c r="H21" s="67" t="s">
        <v>570</v>
      </c>
      <c r="I21" s="67" t="s">
        <v>658</v>
      </c>
      <c r="J21" s="67" t="s">
        <v>355</v>
      </c>
      <c r="K21" s="68">
        <v>1</v>
      </c>
      <c r="L21" s="69">
        <v>0.2</v>
      </c>
      <c r="M21" s="68">
        <v>6</v>
      </c>
      <c r="N21" s="69">
        <v>6</v>
      </c>
      <c r="O21" s="68">
        <v>15</v>
      </c>
      <c r="P21" s="69">
        <v>15</v>
      </c>
      <c r="Q21" s="70">
        <v>90</v>
      </c>
      <c r="R21" s="71">
        <v>18.000000000000004</v>
      </c>
    </row>
    <row r="22" spans="1:18" ht="210" customHeight="1" x14ac:dyDescent="0.25">
      <c r="A22" s="64">
        <v>35</v>
      </c>
      <c r="B22" s="65" t="s">
        <v>1979</v>
      </c>
      <c r="C22" s="66" t="s">
        <v>1980</v>
      </c>
      <c r="D22"/>
      <c r="E22" s="67" t="s">
        <v>363</v>
      </c>
      <c r="F22" s="67" t="s">
        <v>364</v>
      </c>
      <c r="G22" s="67" t="s">
        <v>671</v>
      </c>
      <c r="H22" s="67" t="s">
        <v>365</v>
      </c>
      <c r="I22" s="67" t="s">
        <v>599</v>
      </c>
      <c r="J22" s="67" t="s">
        <v>366</v>
      </c>
      <c r="K22" s="68">
        <v>0.5</v>
      </c>
      <c r="L22" s="69">
        <v>0.2</v>
      </c>
      <c r="M22" s="68">
        <v>6</v>
      </c>
      <c r="N22" s="69">
        <v>6</v>
      </c>
      <c r="O22" s="68">
        <v>15</v>
      </c>
      <c r="P22" s="69">
        <v>15</v>
      </c>
      <c r="Q22" s="70">
        <v>45</v>
      </c>
      <c r="R22" s="71">
        <v>18.000000000000004</v>
      </c>
    </row>
    <row r="23" spans="1:18" ht="189" x14ac:dyDescent="0.25">
      <c r="A23" s="64">
        <v>36</v>
      </c>
      <c r="B23" s="65" t="s">
        <v>1979</v>
      </c>
      <c r="C23" s="66" t="s">
        <v>1980</v>
      </c>
      <c r="D23"/>
      <c r="E23" s="67" t="s">
        <v>367</v>
      </c>
      <c r="F23" s="67" t="s">
        <v>368</v>
      </c>
      <c r="G23" s="67" t="s">
        <v>672</v>
      </c>
      <c r="H23" s="67" t="s">
        <v>369</v>
      </c>
      <c r="I23" s="67" t="s">
        <v>658</v>
      </c>
      <c r="J23" s="67" t="s">
        <v>370</v>
      </c>
      <c r="K23" s="68">
        <v>1</v>
      </c>
      <c r="L23" s="69">
        <v>0.2</v>
      </c>
      <c r="M23" s="68">
        <v>6</v>
      </c>
      <c r="N23" s="69">
        <v>6</v>
      </c>
      <c r="O23" s="68">
        <v>15</v>
      </c>
      <c r="P23" s="69">
        <v>15</v>
      </c>
      <c r="Q23" s="70">
        <v>90</v>
      </c>
      <c r="R23" s="71">
        <v>18.000000000000004</v>
      </c>
    </row>
    <row r="24" spans="1:18" ht="126" x14ac:dyDescent="0.25">
      <c r="A24" s="64">
        <v>37</v>
      </c>
      <c r="B24" s="65" t="s">
        <v>1979</v>
      </c>
      <c r="C24" s="66" t="s">
        <v>1980</v>
      </c>
      <c r="D24"/>
      <c r="E24" s="67" t="s">
        <v>352</v>
      </c>
      <c r="F24" s="67" t="s">
        <v>575</v>
      </c>
      <c r="G24" s="67" t="s">
        <v>673</v>
      </c>
      <c r="H24" s="67" t="s">
        <v>576</v>
      </c>
      <c r="I24" s="67" t="s">
        <v>658</v>
      </c>
      <c r="J24" s="67" t="s">
        <v>355</v>
      </c>
      <c r="K24" s="68">
        <v>1</v>
      </c>
      <c r="L24" s="69">
        <v>0.2</v>
      </c>
      <c r="M24" s="68">
        <v>6</v>
      </c>
      <c r="N24" s="69">
        <v>6</v>
      </c>
      <c r="O24" s="68">
        <v>15</v>
      </c>
      <c r="P24" s="69">
        <v>15</v>
      </c>
      <c r="Q24" s="70">
        <v>90</v>
      </c>
      <c r="R24" s="71">
        <v>18.000000000000004</v>
      </c>
    </row>
    <row r="25" spans="1:18" ht="84" x14ac:dyDescent="0.25">
      <c r="A25" s="64">
        <v>38</v>
      </c>
      <c r="B25" s="65" t="s">
        <v>1979</v>
      </c>
      <c r="C25" s="66" t="s">
        <v>1980</v>
      </c>
      <c r="D25"/>
      <c r="E25" s="67" t="s">
        <v>582</v>
      </c>
      <c r="F25" s="67" t="s">
        <v>583</v>
      </c>
      <c r="G25" s="67" t="s">
        <v>675</v>
      </c>
      <c r="H25" s="67" t="s">
        <v>584</v>
      </c>
      <c r="I25" s="67" t="s">
        <v>595</v>
      </c>
      <c r="J25" s="67" t="s">
        <v>184</v>
      </c>
      <c r="K25" s="68">
        <v>0.2</v>
      </c>
      <c r="L25" s="69">
        <v>0.2</v>
      </c>
      <c r="M25" s="68">
        <v>6</v>
      </c>
      <c r="N25" s="69">
        <v>6</v>
      </c>
      <c r="O25" s="68">
        <v>7</v>
      </c>
      <c r="P25" s="69">
        <v>7</v>
      </c>
      <c r="Q25" s="70">
        <v>8.4000000000000021</v>
      </c>
      <c r="R25" s="71">
        <v>8.4000000000000021</v>
      </c>
    </row>
    <row r="26" spans="1:18" ht="63" x14ac:dyDescent="0.25">
      <c r="A26" s="64">
        <v>39</v>
      </c>
      <c r="B26" s="65" t="s">
        <v>1979</v>
      </c>
      <c r="C26" s="66" t="s">
        <v>1980</v>
      </c>
      <c r="D26"/>
      <c r="E26" s="67" t="s">
        <v>585</v>
      </c>
      <c r="F26" s="67" t="s">
        <v>586</v>
      </c>
      <c r="G26" s="67" t="s">
        <v>676</v>
      </c>
      <c r="H26" s="67" t="s">
        <v>587</v>
      </c>
      <c r="I26" s="67" t="s">
        <v>595</v>
      </c>
      <c r="J26" s="67" t="s">
        <v>184</v>
      </c>
      <c r="K26" s="68">
        <v>0.1</v>
      </c>
      <c r="L26" s="69">
        <v>0.1</v>
      </c>
      <c r="M26" s="68">
        <v>6</v>
      </c>
      <c r="N26" s="69">
        <v>6</v>
      </c>
      <c r="O26" s="68">
        <v>15</v>
      </c>
      <c r="P26" s="69">
        <v>15</v>
      </c>
      <c r="Q26" s="70">
        <v>9.0000000000000018</v>
      </c>
      <c r="R26" s="71">
        <v>9.0000000000000018</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7:R1048576">
    <cfRule type="expression" dxfId="243" priority="29">
      <formula>IF(ROW(Q1)&gt;6,Q1&gt;400)</formula>
    </cfRule>
    <cfRule type="expression" dxfId="242" priority="30">
      <formula>IF(ROW(Q1)&gt;6,Q1&gt;200)</formula>
    </cfRule>
    <cfRule type="expression" dxfId="241" priority="31">
      <formula>IF(ROW(Q1)&gt;6,Q1&gt;70)</formula>
    </cfRule>
    <cfRule type="expression" dxfId="240" priority="32">
      <formula>IF(ROW(Q1)&gt;6,Q1&gt;20)</formula>
    </cfRule>
  </conditionalFormatting>
  <conditionalFormatting sqref="Q7:R26">
    <cfRule type="expression" dxfId="239" priority="1">
      <formula>IF(ROW(Q7)&gt;6,Q7&gt;400)</formula>
    </cfRule>
    <cfRule type="expression" dxfId="238" priority="2">
      <formula>IF(ROW(Q7)&gt;6,Q7&gt;200)</formula>
    </cfRule>
    <cfRule type="expression" dxfId="237" priority="3">
      <formula>IF(ROW(Q7)&gt;6,Q7&gt;70)</formula>
    </cfRule>
    <cfRule type="expression" dxfId="236" priority="4">
      <formula>IF(ROW(Q7)&gt;6,Q7&gt;20)</formula>
    </cfRule>
  </conditionalFormatting>
  <dataValidations count="4">
    <dataValidation type="list" allowBlank="1" showInputMessage="1" showErrorMessage="1" sqref="K7:L1048576">
      <formula1>Вр</formula1>
    </dataValidation>
    <dataValidation type="list" allowBlank="1" showInputMessage="1" showErrorMessage="1" sqref="M7:N1048576">
      <formula1>Пд</formula1>
    </dataValidation>
    <dataValidation type="list" allowBlank="1" showInputMessage="1" showErrorMessage="1" sqref="O7:P1048576">
      <formula1>Пс</formula1>
    </dataValidation>
    <dataValidation type="list" allowBlank="1" showInputMessage="1" showErrorMessage="1" sqref="F7:F1048576">
      <formula1>Код</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7"/>
  <sheetViews>
    <sheetView view="pageBreakPreview" topLeftCell="A44" zoomScale="60" zoomScaleNormal="80" workbookViewId="0">
      <selection activeCell="G47" sqref="G47"/>
    </sheetView>
  </sheetViews>
  <sheetFormatPr defaultColWidth="9.140625" defaultRowHeight="21" x14ac:dyDescent="0.25"/>
  <cols>
    <col min="1" max="1" width="7.42578125" style="16" customWidth="1"/>
    <col min="2" max="2" width="118.85546875" style="18" customWidth="1"/>
    <col min="3" max="3" width="77.5703125" style="18" hidden="1" customWidth="1"/>
    <col min="4" max="4" width="12.7109375" style="18" hidden="1" customWidth="1"/>
    <col min="5" max="5" width="27.28515625" style="19" customWidth="1"/>
    <col min="6" max="6" width="11.5703125" style="19" customWidth="1"/>
    <col min="7" max="7" width="39.85546875" style="19" customWidth="1"/>
    <col min="8" max="8" width="33.28515625" style="19" customWidth="1"/>
    <col min="9" max="9" width="32.140625" style="19" customWidth="1"/>
    <col min="10" max="10" width="54.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40</v>
      </c>
      <c r="B7" s="65" t="s">
        <v>1981</v>
      </c>
      <c r="C7" s="66" t="s">
        <v>1982</v>
      </c>
      <c r="D7"/>
      <c r="E7" s="67" t="s">
        <v>1874</v>
      </c>
      <c r="F7" s="67" t="s">
        <v>20</v>
      </c>
      <c r="G7" s="67" t="s">
        <v>594</v>
      </c>
      <c r="H7" s="67" t="s">
        <v>21</v>
      </c>
      <c r="I7" s="67" t="s">
        <v>595</v>
      </c>
      <c r="J7" s="67" t="s">
        <v>397</v>
      </c>
      <c r="K7" s="68">
        <v>1</v>
      </c>
      <c r="L7" s="69">
        <v>1</v>
      </c>
      <c r="M7" s="68">
        <v>6</v>
      </c>
      <c r="N7" s="69">
        <v>6</v>
      </c>
      <c r="O7" s="68">
        <v>3</v>
      </c>
      <c r="P7" s="69">
        <v>3</v>
      </c>
      <c r="Q7" s="70">
        <v>18</v>
      </c>
      <c r="R7" s="71">
        <v>18</v>
      </c>
    </row>
    <row r="8" spans="1:20" ht="210" customHeight="1" x14ac:dyDescent="0.25">
      <c r="A8" s="64">
        <v>41</v>
      </c>
      <c r="B8" s="65" t="s">
        <v>1981</v>
      </c>
      <c r="C8" s="66" t="s">
        <v>1982</v>
      </c>
      <c r="D8"/>
      <c r="E8" s="67" t="s">
        <v>426</v>
      </c>
      <c r="F8" s="67" t="s">
        <v>32</v>
      </c>
      <c r="G8" s="67" t="s">
        <v>647</v>
      </c>
      <c r="H8" s="67" t="s">
        <v>33</v>
      </c>
      <c r="I8" s="67" t="s">
        <v>599</v>
      </c>
      <c r="J8" s="67" t="s">
        <v>34</v>
      </c>
      <c r="K8" s="68">
        <v>3</v>
      </c>
      <c r="L8" s="69">
        <v>1</v>
      </c>
      <c r="M8" s="68">
        <v>6</v>
      </c>
      <c r="N8" s="69">
        <v>6</v>
      </c>
      <c r="O8" s="68">
        <v>3</v>
      </c>
      <c r="P8" s="69">
        <v>3</v>
      </c>
      <c r="Q8" s="70">
        <v>54</v>
      </c>
      <c r="R8" s="71">
        <v>18</v>
      </c>
    </row>
    <row r="9" spans="1:20" ht="210" customHeight="1" x14ac:dyDescent="0.25">
      <c r="A9" s="64">
        <v>42</v>
      </c>
      <c r="B9" s="65" t="s">
        <v>1981</v>
      </c>
      <c r="C9" s="66" t="s">
        <v>1982</v>
      </c>
      <c r="D9"/>
      <c r="E9" s="67" t="s">
        <v>1945</v>
      </c>
      <c r="F9" s="67" t="s">
        <v>134</v>
      </c>
      <c r="G9" s="67" t="s">
        <v>652</v>
      </c>
      <c r="H9" s="67" t="s">
        <v>135</v>
      </c>
      <c r="I9" s="67" t="s">
        <v>599</v>
      </c>
      <c r="J9" s="67" t="s">
        <v>1896</v>
      </c>
      <c r="K9" s="68">
        <v>0.5</v>
      </c>
      <c r="L9" s="69">
        <v>0.2</v>
      </c>
      <c r="M9" s="68">
        <v>3</v>
      </c>
      <c r="N9" s="69">
        <v>3</v>
      </c>
      <c r="O9" s="68">
        <v>15</v>
      </c>
      <c r="P9" s="69">
        <v>15</v>
      </c>
      <c r="Q9" s="70">
        <v>22.5</v>
      </c>
      <c r="R9" s="71">
        <v>9.0000000000000018</v>
      </c>
    </row>
    <row r="10" spans="1:20" ht="210" customHeight="1" x14ac:dyDescent="0.25">
      <c r="A10" s="64">
        <v>43</v>
      </c>
      <c r="B10" s="65" t="s">
        <v>1981</v>
      </c>
      <c r="C10" s="66" t="s">
        <v>1982</v>
      </c>
      <c r="D10"/>
      <c r="E10" s="67" t="s">
        <v>171</v>
      </c>
      <c r="F10" s="67" t="s">
        <v>172</v>
      </c>
      <c r="G10" s="67" t="s">
        <v>653</v>
      </c>
      <c r="H10" s="67" t="s">
        <v>173</v>
      </c>
      <c r="I10" s="67" t="s">
        <v>599</v>
      </c>
      <c r="J10" s="67" t="s">
        <v>654</v>
      </c>
      <c r="K10" s="68">
        <v>3</v>
      </c>
      <c r="L10" s="69">
        <v>0.5</v>
      </c>
      <c r="M10" s="68">
        <v>3</v>
      </c>
      <c r="N10" s="69">
        <v>3</v>
      </c>
      <c r="O10" s="68">
        <v>3</v>
      </c>
      <c r="P10" s="69">
        <v>3</v>
      </c>
      <c r="Q10" s="70">
        <v>27</v>
      </c>
      <c r="R10" s="71">
        <v>4.5</v>
      </c>
    </row>
    <row r="11" spans="1:20" ht="210" customHeight="1" x14ac:dyDescent="0.25">
      <c r="A11" s="64">
        <v>44</v>
      </c>
      <c r="B11" s="65" t="s">
        <v>1981</v>
      </c>
      <c r="C11" s="66" t="s">
        <v>1982</v>
      </c>
      <c r="D11"/>
      <c r="E11" s="67" t="s">
        <v>1822</v>
      </c>
      <c r="F11" s="67" t="s">
        <v>178</v>
      </c>
      <c r="G11" s="67" t="s">
        <v>656</v>
      </c>
      <c r="H11" s="67" t="s">
        <v>179</v>
      </c>
      <c r="I11" s="67" t="s">
        <v>599</v>
      </c>
      <c r="J11" s="67" t="s">
        <v>180</v>
      </c>
      <c r="K11" s="68">
        <v>3</v>
      </c>
      <c r="L11" s="69">
        <v>1</v>
      </c>
      <c r="M11" s="68">
        <v>3</v>
      </c>
      <c r="N11" s="69">
        <v>3</v>
      </c>
      <c r="O11" s="68">
        <v>3</v>
      </c>
      <c r="P11" s="69">
        <v>3</v>
      </c>
      <c r="Q11" s="70">
        <v>27</v>
      </c>
      <c r="R11" s="71">
        <v>9</v>
      </c>
    </row>
    <row r="12" spans="1:20" ht="210" customHeight="1" x14ac:dyDescent="0.25">
      <c r="A12" s="64">
        <v>45</v>
      </c>
      <c r="B12" s="65" t="s">
        <v>1981</v>
      </c>
      <c r="C12" s="66" t="s">
        <v>1982</v>
      </c>
      <c r="D12"/>
      <c r="E12" s="67" t="s">
        <v>240</v>
      </c>
      <c r="F12" s="67" t="s">
        <v>241</v>
      </c>
      <c r="G12" s="67" t="s">
        <v>990</v>
      </c>
      <c r="H12" s="67" t="s">
        <v>242</v>
      </c>
      <c r="I12" s="67" t="s">
        <v>595</v>
      </c>
      <c r="J12" s="67" t="s">
        <v>243</v>
      </c>
      <c r="K12" s="68">
        <v>0.5</v>
      </c>
      <c r="L12" s="69">
        <v>0.5</v>
      </c>
      <c r="M12" s="68">
        <v>6</v>
      </c>
      <c r="N12" s="69">
        <v>6</v>
      </c>
      <c r="O12" s="68">
        <v>3</v>
      </c>
      <c r="P12" s="69">
        <v>3</v>
      </c>
      <c r="Q12" s="70">
        <v>9</v>
      </c>
      <c r="R12" s="71">
        <v>9</v>
      </c>
    </row>
    <row r="13" spans="1:20" ht="210" customHeight="1" x14ac:dyDescent="0.25">
      <c r="A13" s="64">
        <v>46</v>
      </c>
      <c r="B13" s="65" t="s">
        <v>1981</v>
      </c>
      <c r="C13" s="66" t="s">
        <v>1982</v>
      </c>
      <c r="D13"/>
      <c r="E13" s="67" t="s">
        <v>532</v>
      </c>
      <c r="F13" s="67" t="s">
        <v>533</v>
      </c>
      <c r="G13" s="67" t="s">
        <v>657</v>
      </c>
      <c r="H13" s="67" t="s">
        <v>534</v>
      </c>
      <c r="I13" s="67" t="s">
        <v>658</v>
      </c>
      <c r="J13" s="67" t="s">
        <v>535</v>
      </c>
      <c r="K13" s="68">
        <v>3</v>
      </c>
      <c r="L13" s="69">
        <v>0.5</v>
      </c>
      <c r="M13" s="68">
        <v>6</v>
      </c>
      <c r="N13" s="69">
        <v>6</v>
      </c>
      <c r="O13" s="68">
        <v>7</v>
      </c>
      <c r="P13" s="69">
        <v>7</v>
      </c>
      <c r="Q13" s="70">
        <v>126</v>
      </c>
      <c r="R13" s="71">
        <v>21</v>
      </c>
    </row>
    <row r="14" spans="1:20" ht="210" customHeight="1" x14ac:dyDescent="0.25">
      <c r="A14" s="64">
        <v>47</v>
      </c>
      <c r="B14" s="65" t="s">
        <v>1981</v>
      </c>
      <c r="C14" s="66" t="s">
        <v>1982</v>
      </c>
      <c r="D14"/>
      <c r="E14" s="67" t="s">
        <v>309</v>
      </c>
      <c r="F14" s="67" t="s">
        <v>310</v>
      </c>
      <c r="G14" s="67" t="s">
        <v>659</v>
      </c>
      <c r="H14" s="67" t="s">
        <v>311</v>
      </c>
      <c r="I14" s="67" t="s">
        <v>599</v>
      </c>
      <c r="J14" s="67" t="s">
        <v>312</v>
      </c>
      <c r="K14" s="68">
        <v>1</v>
      </c>
      <c r="L14" s="69">
        <v>0.5</v>
      </c>
      <c r="M14" s="68">
        <v>6</v>
      </c>
      <c r="N14" s="69">
        <v>6</v>
      </c>
      <c r="O14" s="68">
        <v>7</v>
      </c>
      <c r="P14" s="69">
        <v>7</v>
      </c>
      <c r="Q14" s="70">
        <v>42</v>
      </c>
      <c r="R14" s="71">
        <v>21</v>
      </c>
    </row>
    <row r="15" spans="1:20" ht="210" customHeight="1" x14ac:dyDescent="0.25">
      <c r="A15" s="64">
        <v>48</v>
      </c>
      <c r="B15" s="65" t="s">
        <v>1981</v>
      </c>
      <c r="C15" s="66" t="s">
        <v>1982</v>
      </c>
      <c r="D15"/>
      <c r="E15" s="67" t="s">
        <v>1983</v>
      </c>
      <c r="F15" s="67" t="s">
        <v>334</v>
      </c>
      <c r="G15" s="67" t="s">
        <v>660</v>
      </c>
      <c r="H15" s="67" t="s">
        <v>335</v>
      </c>
      <c r="I15" s="67" t="s">
        <v>661</v>
      </c>
      <c r="J15" s="67" t="s">
        <v>336</v>
      </c>
      <c r="K15" s="68">
        <v>3</v>
      </c>
      <c r="L15" s="69">
        <v>0.5</v>
      </c>
      <c r="M15" s="68">
        <v>6</v>
      </c>
      <c r="N15" s="69">
        <v>6</v>
      </c>
      <c r="O15" s="68">
        <v>15</v>
      </c>
      <c r="P15" s="69">
        <v>15</v>
      </c>
      <c r="Q15" s="70">
        <v>270</v>
      </c>
      <c r="R15" s="71">
        <v>45</v>
      </c>
    </row>
    <row r="16" spans="1:20" ht="210" customHeight="1" x14ac:dyDescent="0.25">
      <c r="A16" s="64">
        <v>49</v>
      </c>
      <c r="B16" s="65" t="s">
        <v>1981</v>
      </c>
      <c r="C16" s="66" t="s">
        <v>1982</v>
      </c>
      <c r="D16"/>
      <c r="E16" s="67" t="s">
        <v>662</v>
      </c>
      <c r="F16" s="67" t="s">
        <v>663</v>
      </c>
      <c r="G16" s="67" t="s">
        <v>664</v>
      </c>
      <c r="H16" s="67" t="s">
        <v>665</v>
      </c>
      <c r="I16" s="67" t="s">
        <v>599</v>
      </c>
      <c r="J16" s="67" t="s">
        <v>666</v>
      </c>
      <c r="K16" s="68">
        <v>0.5</v>
      </c>
      <c r="L16" s="69">
        <v>0.2</v>
      </c>
      <c r="M16" s="68">
        <v>6</v>
      </c>
      <c r="N16" s="69">
        <v>6</v>
      </c>
      <c r="O16" s="68">
        <v>7</v>
      </c>
      <c r="P16" s="69">
        <v>7</v>
      </c>
      <c r="Q16" s="70">
        <v>21</v>
      </c>
      <c r="R16" s="71">
        <v>8.4000000000000021</v>
      </c>
    </row>
    <row r="17" spans="1:18" ht="210" customHeight="1" x14ac:dyDescent="0.25">
      <c r="A17" s="64">
        <v>50</v>
      </c>
      <c r="B17" s="65" t="s">
        <v>1981</v>
      </c>
      <c r="C17" s="66" t="s">
        <v>1982</v>
      </c>
      <c r="D17"/>
      <c r="E17" s="67" t="s">
        <v>1781</v>
      </c>
      <c r="F17" s="67" t="s">
        <v>347</v>
      </c>
      <c r="G17" s="67" t="s">
        <v>667</v>
      </c>
      <c r="H17" s="67" t="s">
        <v>348</v>
      </c>
      <c r="I17" s="67" t="s">
        <v>658</v>
      </c>
      <c r="J17" s="67" t="s">
        <v>349</v>
      </c>
      <c r="K17" s="68">
        <v>0.5</v>
      </c>
      <c r="L17" s="69">
        <v>0.1</v>
      </c>
      <c r="M17" s="68">
        <v>6</v>
      </c>
      <c r="N17" s="69">
        <v>6</v>
      </c>
      <c r="O17" s="68">
        <v>40</v>
      </c>
      <c r="P17" s="69">
        <v>40</v>
      </c>
      <c r="Q17" s="70">
        <v>120</v>
      </c>
      <c r="R17" s="71">
        <v>24.000000000000004</v>
      </c>
    </row>
    <row r="18" spans="1:18" ht="210" customHeight="1" x14ac:dyDescent="0.25">
      <c r="A18" s="64">
        <v>51</v>
      </c>
      <c r="B18" s="65" t="s">
        <v>1981</v>
      </c>
      <c r="C18" s="66" t="s">
        <v>1982</v>
      </c>
      <c r="D18"/>
      <c r="E18" s="67" t="s">
        <v>352</v>
      </c>
      <c r="F18" s="67" t="s">
        <v>353</v>
      </c>
      <c r="G18" s="67" t="s">
        <v>668</v>
      </c>
      <c r="H18" s="67" t="s">
        <v>354</v>
      </c>
      <c r="I18" s="67" t="s">
        <v>658</v>
      </c>
      <c r="J18" s="67" t="s">
        <v>355</v>
      </c>
      <c r="K18" s="68">
        <v>1</v>
      </c>
      <c r="L18" s="69">
        <v>0.2</v>
      </c>
      <c r="M18" s="68">
        <v>6</v>
      </c>
      <c r="N18" s="69">
        <v>6</v>
      </c>
      <c r="O18" s="68">
        <v>15</v>
      </c>
      <c r="P18" s="69">
        <v>15</v>
      </c>
      <c r="Q18" s="70">
        <v>90</v>
      </c>
      <c r="R18" s="71">
        <v>18.000000000000004</v>
      </c>
    </row>
    <row r="19" spans="1:18" ht="210" customHeight="1" x14ac:dyDescent="0.25">
      <c r="A19" s="64">
        <v>52</v>
      </c>
      <c r="B19" s="65" t="s">
        <v>1981</v>
      </c>
      <c r="C19" s="66" t="s">
        <v>1982</v>
      </c>
      <c r="D19"/>
      <c r="E19" s="67" t="s">
        <v>352</v>
      </c>
      <c r="F19" s="67" t="s">
        <v>358</v>
      </c>
      <c r="G19" s="67" t="s">
        <v>669</v>
      </c>
      <c r="H19" s="67" t="s">
        <v>359</v>
      </c>
      <c r="I19" s="67" t="s">
        <v>599</v>
      </c>
      <c r="J19" s="67" t="s">
        <v>360</v>
      </c>
      <c r="K19" s="68">
        <v>0.5</v>
      </c>
      <c r="L19" s="69">
        <v>0.2</v>
      </c>
      <c r="M19" s="68">
        <v>6</v>
      </c>
      <c r="N19" s="69">
        <v>6</v>
      </c>
      <c r="O19" s="68">
        <v>15</v>
      </c>
      <c r="P19" s="69">
        <v>15</v>
      </c>
      <c r="Q19" s="70">
        <v>45</v>
      </c>
      <c r="R19" s="71">
        <v>18.000000000000004</v>
      </c>
    </row>
    <row r="20" spans="1:18" ht="210" customHeight="1" x14ac:dyDescent="0.25">
      <c r="A20" s="64">
        <v>53</v>
      </c>
      <c r="B20" s="65" t="s">
        <v>1981</v>
      </c>
      <c r="C20" s="66" t="s">
        <v>1982</v>
      </c>
      <c r="D20"/>
      <c r="E20" s="67" t="s">
        <v>352</v>
      </c>
      <c r="F20" s="67" t="s">
        <v>569</v>
      </c>
      <c r="G20" s="67" t="s">
        <v>670</v>
      </c>
      <c r="H20" s="67" t="s">
        <v>570</v>
      </c>
      <c r="I20" s="67" t="s">
        <v>658</v>
      </c>
      <c r="J20" s="67" t="s">
        <v>355</v>
      </c>
      <c r="K20" s="68">
        <v>1</v>
      </c>
      <c r="L20" s="69">
        <v>0.2</v>
      </c>
      <c r="M20" s="68">
        <v>6</v>
      </c>
      <c r="N20" s="69">
        <v>6</v>
      </c>
      <c r="O20" s="68">
        <v>15</v>
      </c>
      <c r="P20" s="69">
        <v>15</v>
      </c>
      <c r="Q20" s="70">
        <v>90</v>
      </c>
      <c r="R20" s="71">
        <v>18.000000000000004</v>
      </c>
    </row>
    <row r="21" spans="1:18" ht="210" customHeight="1" x14ac:dyDescent="0.25">
      <c r="A21" s="64">
        <v>54</v>
      </c>
      <c r="B21" s="65" t="s">
        <v>1981</v>
      </c>
      <c r="C21" s="66" t="s">
        <v>1982</v>
      </c>
      <c r="D21"/>
      <c r="E21" s="67" t="s">
        <v>363</v>
      </c>
      <c r="F21" s="67" t="s">
        <v>364</v>
      </c>
      <c r="G21" s="67" t="s">
        <v>671</v>
      </c>
      <c r="H21" s="67" t="s">
        <v>365</v>
      </c>
      <c r="I21" s="67" t="s">
        <v>599</v>
      </c>
      <c r="J21" s="67" t="s">
        <v>366</v>
      </c>
      <c r="K21" s="68">
        <v>0.5</v>
      </c>
      <c r="L21" s="69">
        <v>0.2</v>
      </c>
      <c r="M21" s="68">
        <v>6</v>
      </c>
      <c r="N21" s="69">
        <v>6</v>
      </c>
      <c r="O21" s="68">
        <v>15</v>
      </c>
      <c r="P21" s="69">
        <v>15</v>
      </c>
      <c r="Q21" s="70">
        <v>45</v>
      </c>
      <c r="R21" s="71">
        <v>18.000000000000004</v>
      </c>
    </row>
    <row r="22" spans="1:18" ht="210" customHeight="1" x14ac:dyDescent="0.25">
      <c r="A22" s="64">
        <v>55</v>
      </c>
      <c r="B22" s="65" t="s">
        <v>1981</v>
      </c>
      <c r="C22" s="66" t="s">
        <v>1982</v>
      </c>
      <c r="D22"/>
      <c r="E22" s="67" t="s">
        <v>367</v>
      </c>
      <c r="F22" s="67" t="s">
        <v>368</v>
      </c>
      <c r="G22" s="67" t="s">
        <v>672</v>
      </c>
      <c r="H22" s="67" t="s">
        <v>369</v>
      </c>
      <c r="I22" s="67" t="s">
        <v>658</v>
      </c>
      <c r="J22" s="67" t="s">
        <v>370</v>
      </c>
      <c r="K22" s="68">
        <v>1</v>
      </c>
      <c r="L22" s="69">
        <v>0.2</v>
      </c>
      <c r="M22" s="68">
        <v>6</v>
      </c>
      <c r="N22" s="69">
        <v>6</v>
      </c>
      <c r="O22" s="68">
        <v>15</v>
      </c>
      <c r="P22" s="69">
        <v>15</v>
      </c>
      <c r="Q22" s="70">
        <v>90</v>
      </c>
      <c r="R22" s="71">
        <v>18.000000000000004</v>
      </c>
    </row>
    <row r="23" spans="1:18" ht="126" x14ac:dyDescent="0.25">
      <c r="A23" s="64">
        <v>56</v>
      </c>
      <c r="B23" s="65" t="s">
        <v>1981</v>
      </c>
      <c r="C23" s="66" t="s">
        <v>1982</v>
      </c>
      <c r="D23"/>
      <c r="E23" s="67" t="s">
        <v>352</v>
      </c>
      <c r="F23" s="67" t="s">
        <v>575</v>
      </c>
      <c r="G23" s="67" t="s">
        <v>673</v>
      </c>
      <c r="H23" s="67" t="s">
        <v>576</v>
      </c>
      <c r="I23" s="67" t="s">
        <v>658</v>
      </c>
      <c r="J23" s="67" t="s">
        <v>355</v>
      </c>
      <c r="K23" s="68">
        <v>1</v>
      </c>
      <c r="L23" s="69">
        <v>0.2</v>
      </c>
      <c r="M23" s="68">
        <v>6</v>
      </c>
      <c r="N23" s="69">
        <v>6</v>
      </c>
      <c r="O23" s="68">
        <v>15</v>
      </c>
      <c r="P23" s="69">
        <v>15</v>
      </c>
      <c r="Q23" s="70">
        <v>90</v>
      </c>
      <c r="R23" s="71">
        <v>18.000000000000004</v>
      </c>
    </row>
    <row r="24" spans="1:18" ht="105" x14ac:dyDescent="0.25">
      <c r="A24" s="64">
        <v>57</v>
      </c>
      <c r="B24" s="65" t="s">
        <v>1981</v>
      </c>
      <c r="C24" s="66" t="s">
        <v>1982</v>
      </c>
      <c r="D24"/>
      <c r="E24" s="67" t="s">
        <v>352</v>
      </c>
      <c r="F24" s="67" t="s">
        <v>371</v>
      </c>
      <c r="G24" s="67" t="s">
        <v>674</v>
      </c>
      <c r="H24" s="67" t="s">
        <v>372</v>
      </c>
      <c r="I24" s="67" t="s">
        <v>599</v>
      </c>
      <c r="J24" s="67" t="s">
        <v>366</v>
      </c>
      <c r="K24" s="68">
        <v>0.5</v>
      </c>
      <c r="L24" s="69">
        <v>0.2</v>
      </c>
      <c r="M24" s="68">
        <v>6</v>
      </c>
      <c r="N24" s="69">
        <v>6</v>
      </c>
      <c r="O24" s="68">
        <v>15</v>
      </c>
      <c r="P24" s="69">
        <v>15</v>
      </c>
      <c r="Q24" s="70">
        <v>45</v>
      </c>
      <c r="R24" s="71">
        <v>18.000000000000004</v>
      </c>
    </row>
    <row r="25" spans="1:18" ht="105" x14ac:dyDescent="0.25">
      <c r="A25" s="64">
        <v>58</v>
      </c>
      <c r="B25" s="65" t="s">
        <v>1981</v>
      </c>
      <c r="C25" s="66" t="s">
        <v>1982</v>
      </c>
      <c r="D25"/>
      <c r="E25" s="67" t="s">
        <v>582</v>
      </c>
      <c r="F25" s="67" t="s">
        <v>583</v>
      </c>
      <c r="G25" s="67" t="s">
        <v>675</v>
      </c>
      <c r="H25" s="67" t="s">
        <v>584</v>
      </c>
      <c r="I25" s="67" t="s">
        <v>595</v>
      </c>
      <c r="J25" s="67" t="s">
        <v>184</v>
      </c>
      <c r="K25" s="68">
        <v>0.2</v>
      </c>
      <c r="L25" s="69">
        <v>0.2</v>
      </c>
      <c r="M25" s="68">
        <v>6</v>
      </c>
      <c r="N25" s="69">
        <v>6</v>
      </c>
      <c r="O25" s="68">
        <v>7</v>
      </c>
      <c r="P25" s="69">
        <v>7</v>
      </c>
      <c r="Q25" s="70">
        <v>8.4000000000000021</v>
      </c>
      <c r="R25" s="71">
        <v>8.4000000000000021</v>
      </c>
    </row>
    <row r="26" spans="1:18" ht="105" x14ac:dyDescent="0.25">
      <c r="A26" s="64">
        <v>59</v>
      </c>
      <c r="B26" s="65" t="s">
        <v>1981</v>
      </c>
      <c r="C26" s="66" t="s">
        <v>1982</v>
      </c>
      <c r="D26"/>
      <c r="E26" s="67" t="s">
        <v>585</v>
      </c>
      <c r="F26" s="67" t="s">
        <v>586</v>
      </c>
      <c r="G26" s="67" t="s">
        <v>676</v>
      </c>
      <c r="H26" s="67" t="s">
        <v>587</v>
      </c>
      <c r="I26" s="67" t="s">
        <v>595</v>
      </c>
      <c r="J26" s="67" t="s">
        <v>184</v>
      </c>
      <c r="K26" s="68">
        <v>0.1</v>
      </c>
      <c r="L26" s="69">
        <v>0.1</v>
      </c>
      <c r="M26" s="68">
        <v>6</v>
      </c>
      <c r="N26" s="69">
        <v>6</v>
      </c>
      <c r="O26" s="68">
        <v>15</v>
      </c>
      <c r="P26" s="69">
        <v>15</v>
      </c>
      <c r="Q26" s="70">
        <v>9.0000000000000018</v>
      </c>
      <c r="R26" s="71">
        <v>9.0000000000000018</v>
      </c>
    </row>
    <row r="27" spans="1:18" ht="84" x14ac:dyDescent="0.25">
      <c r="A27" s="64">
        <v>60</v>
      </c>
      <c r="B27" s="65" t="s">
        <v>1984</v>
      </c>
      <c r="C27" s="66" t="s">
        <v>1985</v>
      </c>
      <c r="D27"/>
      <c r="E27" s="67" t="s">
        <v>42</v>
      </c>
      <c r="F27" s="67" t="s">
        <v>43</v>
      </c>
      <c r="G27" s="67" t="s">
        <v>605</v>
      </c>
      <c r="H27" s="67" t="s">
        <v>44</v>
      </c>
      <c r="I27" s="67" t="s">
        <v>599</v>
      </c>
      <c r="J27" s="67" t="s">
        <v>45</v>
      </c>
      <c r="K27" s="68">
        <v>1</v>
      </c>
      <c r="L27" s="69">
        <v>0.5</v>
      </c>
      <c r="M27" s="68">
        <v>6</v>
      </c>
      <c r="N27" s="69">
        <v>6</v>
      </c>
      <c r="O27" s="68">
        <v>7</v>
      </c>
      <c r="P27" s="69">
        <v>7</v>
      </c>
      <c r="Q27" s="70">
        <v>42</v>
      </c>
      <c r="R27" s="71">
        <v>21</v>
      </c>
    </row>
    <row r="28" spans="1:18" ht="147" x14ac:dyDescent="0.25">
      <c r="A28" s="64">
        <v>61</v>
      </c>
      <c r="B28" s="65" t="s">
        <v>1984</v>
      </c>
      <c r="C28" s="66" t="s">
        <v>1985</v>
      </c>
      <c r="D28"/>
      <c r="E28" s="67" t="s">
        <v>75</v>
      </c>
      <c r="F28" s="67" t="s">
        <v>76</v>
      </c>
      <c r="G28" s="67" t="s">
        <v>630</v>
      </c>
      <c r="H28" s="67" t="s">
        <v>77</v>
      </c>
      <c r="I28" s="67" t="s">
        <v>599</v>
      </c>
      <c r="J28" s="67" t="s">
        <v>78</v>
      </c>
      <c r="K28" s="68">
        <v>0.5</v>
      </c>
      <c r="L28" s="69">
        <v>0.2</v>
      </c>
      <c r="M28" s="68">
        <v>6</v>
      </c>
      <c r="N28" s="69">
        <v>6</v>
      </c>
      <c r="O28" s="68">
        <v>15</v>
      </c>
      <c r="P28" s="69">
        <v>15</v>
      </c>
      <c r="Q28" s="70">
        <v>45</v>
      </c>
      <c r="R28" s="71">
        <v>18.000000000000004</v>
      </c>
    </row>
    <row r="29" spans="1:18" ht="126" x14ac:dyDescent="0.25">
      <c r="A29" s="64">
        <v>62</v>
      </c>
      <c r="B29" s="65" t="s">
        <v>1984</v>
      </c>
      <c r="C29" s="66" t="s">
        <v>1985</v>
      </c>
      <c r="D29"/>
      <c r="E29" s="67" t="s">
        <v>103</v>
      </c>
      <c r="F29" s="67" t="s">
        <v>104</v>
      </c>
      <c r="G29" s="67" t="s">
        <v>643</v>
      </c>
      <c r="H29" s="67" t="s">
        <v>105</v>
      </c>
      <c r="I29" s="67" t="s">
        <v>599</v>
      </c>
      <c r="J29" s="67" t="s">
        <v>106</v>
      </c>
      <c r="K29" s="68">
        <v>0.5</v>
      </c>
      <c r="L29" s="69">
        <v>0.2</v>
      </c>
      <c r="M29" s="68">
        <v>6</v>
      </c>
      <c r="N29" s="69">
        <v>6</v>
      </c>
      <c r="O29" s="68">
        <v>15</v>
      </c>
      <c r="P29" s="69">
        <v>15</v>
      </c>
      <c r="Q29" s="70">
        <v>45</v>
      </c>
      <c r="R29" s="71">
        <v>18.000000000000004</v>
      </c>
    </row>
    <row r="30" spans="1:18" ht="105" x14ac:dyDescent="0.25">
      <c r="A30" s="64">
        <v>63</v>
      </c>
      <c r="B30" s="65" t="s">
        <v>1984</v>
      </c>
      <c r="C30" s="66" t="s">
        <v>1985</v>
      </c>
      <c r="D30"/>
      <c r="E30" s="67" t="s">
        <v>478</v>
      </c>
      <c r="F30" s="67" t="s">
        <v>479</v>
      </c>
      <c r="G30" s="67" t="s">
        <v>751</v>
      </c>
      <c r="H30" s="67" t="s">
        <v>480</v>
      </c>
      <c r="I30" s="67" t="s">
        <v>595</v>
      </c>
      <c r="J30" s="67" t="s">
        <v>184</v>
      </c>
      <c r="K30" s="68">
        <v>0.5</v>
      </c>
      <c r="L30" s="69">
        <v>0.5</v>
      </c>
      <c r="M30" s="68">
        <v>6</v>
      </c>
      <c r="N30" s="69">
        <v>6</v>
      </c>
      <c r="O30" s="68">
        <v>3</v>
      </c>
      <c r="P30" s="69">
        <v>3</v>
      </c>
      <c r="Q30" s="70">
        <v>9</v>
      </c>
      <c r="R30" s="71">
        <v>9</v>
      </c>
    </row>
    <row r="31" spans="1:18" ht="126" x14ac:dyDescent="0.25">
      <c r="A31" s="64">
        <v>64</v>
      </c>
      <c r="B31" s="65" t="s">
        <v>1984</v>
      </c>
      <c r="C31" s="66" t="s">
        <v>1985</v>
      </c>
      <c r="D31"/>
      <c r="E31" s="67" t="s">
        <v>237</v>
      </c>
      <c r="F31" s="67" t="s">
        <v>238</v>
      </c>
      <c r="G31" s="67" t="s">
        <v>773</v>
      </c>
      <c r="H31" s="67" t="s">
        <v>239</v>
      </c>
      <c r="I31" s="67" t="s">
        <v>599</v>
      </c>
      <c r="J31" s="67" t="s">
        <v>234</v>
      </c>
      <c r="K31" s="68">
        <v>0.5</v>
      </c>
      <c r="L31" s="69">
        <v>0.2</v>
      </c>
      <c r="M31" s="68">
        <v>6</v>
      </c>
      <c r="N31" s="69">
        <v>6</v>
      </c>
      <c r="O31" s="68">
        <v>7</v>
      </c>
      <c r="P31" s="69">
        <v>7</v>
      </c>
      <c r="Q31" s="70">
        <v>21</v>
      </c>
      <c r="R31" s="71">
        <v>8.4000000000000021</v>
      </c>
    </row>
    <row r="32" spans="1:18" ht="63" x14ac:dyDescent="0.25">
      <c r="A32" s="64">
        <v>65</v>
      </c>
      <c r="B32" s="65" t="s">
        <v>1984</v>
      </c>
      <c r="C32" s="66" t="s">
        <v>1985</v>
      </c>
      <c r="D32"/>
      <c r="E32" s="67" t="s">
        <v>103</v>
      </c>
      <c r="F32" s="67" t="s">
        <v>246</v>
      </c>
      <c r="G32" s="67" t="s">
        <v>776</v>
      </c>
      <c r="H32" s="67" t="s">
        <v>247</v>
      </c>
      <c r="I32" s="67" t="s">
        <v>599</v>
      </c>
      <c r="J32" s="67" t="s">
        <v>248</v>
      </c>
      <c r="K32" s="68">
        <v>1</v>
      </c>
      <c r="L32" s="69">
        <v>0.5</v>
      </c>
      <c r="M32" s="68">
        <v>6</v>
      </c>
      <c r="N32" s="69">
        <v>6</v>
      </c>
      <c r="O32" s="68">
        <v>7</v>
      </c>
      <c r="P32" s="69">
        <v>3</v>
      </c>
      <c r="Q32" s="70">
        <v>42</v>
      </c>
      <c r="R32" s="71">
        <v>9</v>
      </c>
    </row>
    <row r="33" spans="1:18" ht="84" x14ac:dyDescent="0.25">
      <c r="A33" s="64">
        <v>66</v>
      </c>
      <c r="B33" s="65" t="s">
        <v>1984</v>
      </c>
      <c r="C33" s="66" t="s">
        <v>1985</v>
      </c>
      <c r="D33"/>
      <c r="E33" s="67" t="s">
        <v>255</v>
      </c>
      <c r="F33" s="67" t="s">
        <v>256</v>
      </c>
      <c r="G33" s="67" t="s">
        <v>782</v>
      </c>
      <c r="H33" s="67" t="s">
        <v>257</v>
      </c>
      <c r="I33" s="67" t="s">
        <v>599</v>
      </c>
      <c r="J33" s="67" t="s">
        <v>258</v>
      </c>
      <c r="K33" s="68">
        <v>1</v>
      </c>
      <c r="L33" s="69">
        <v>0.5</v>
      </c>
      <c r="M33" s="68">
        <v>6</v>
      </c>
      <c r="N33" s="69">
        <v>6</v>
      </c>
      <c r="O33" s="68">
        <v>7</v>
      </c>
      <c r="P33" s="69">
        <v>3</v>
      </c>
      <c r="Q33" s="70">
        <v>42</v>
      </c>
      <c r="R33" s="71">
        <v>9</v>
      </c>
    </row>
    <row r="34" spans="1:18" ht="105" x14ac:dyDescent="0.25">
      <c r="A34" s="64">
        <v>67</v>
      </c>
      <c r="B34" s="65" t="s">
        <v>1984</v>
      </c>
      <c r="C34" s="66" t="s">
        <v>1985</v>
      </c>
      <c r="D34"/>
      <c r="E34" s="67" t="s">
        <v>261</v>
      </c>
      <c r="F34" s="67" t="s">
        <v>506</v>
      </c>
      <c r="G34" s="67" t="s">
        <v>786</v>
      </c>
      <c r="H34" s="67" t="s">
        <v>507</v>
      </c>
      <c r="I34" s="67" t="s">
        <v>599</v>
      </c>
      <c r="J34" s="67" t="s">
        <v>264</v>
      </c>
      <c r="K34" s="68">
        <v>1</v>
      </c>
      <c r="L34" s="69">
        <v>0.5</v>
      </c>
      <c r="M34" s="68">
        <v>6</v>
      </c>
      <c r="N34" s="69">
        <v>6</v>
      </c>
      <c r="O34" s="68">
        <v>7</v>
      </c>
      <c r="P34" s="69">
        <v>7</v>
      </c>
      <c r="Q34" s="70">
        <v>42</v>
      </c>
      <c r="R34" s="71">
        <v>21</v>
      </c>
    </row>
    <row r="35" spans="1:18" ht="168" x14ac:dyDescent="0.25">
      <c r="A35" s="64">
        <v>68</v>
      </c>
      <c r="B35" s="65" t="s">
        <v>1986</v>
      </c>
      <c r="C35" s="66" t="s">
        <v>1987</v>
      </c>
      <c r="D35"/>
      <c r="E35" s="67" t="s">
        <v>48</v>
      </c>
      <c r="F35" s="67" t="s">
        <v>49</v>
      </c>
      <c r="G35" s="67" t="s">
        <v>608</v>
      </c>
      <c r="H35" s="67" t="s">
        <v>50</v>
      </c>
      <c r="I35" s="67" t="s">
        <v>599</v>
      </c>
      <c r="J35" s="67" t="s">
        <v>51</v>
      </c>
      <c r="K35" s="68">
        <v>1</v>
      </c>
      <c r="L35" s="69">
        <v>0.5</v>
      </c>
      <c r="M35" s="68">
        <v>6</v>
      </c>
      <c r="N35" s="69">
        <v>6</v>
      </c>
      <c r="O35" s="68">
        <v>7</v>
      </c>
      <c r="P35" s="69">
        <v>7</v>
      </c>
      <c r="Q35" s="70">
        <v>42</v>
      </c>
      <c r="R35" s="71">
        <v>21</v>
      </c>
    </row>
    <row r="36" spans="1:18" ht="168" x14ac:dyDescent="0.25">
      <c r="A36" s="64">
        <v>69</v>
      </c>
      <c r="B36" s="65" t="s">
        <v>1986</v>
      </c>
      <c r="C36" s="66" t="s">
        <v>1987</v>
      </c>
      <c r="D36"/>
      <c r="E36" s="67" t="s">
        <v>1789</v>
      </c>
      <c r="F36" s="67" t="s">
        <v>612</v>
      </c>
      <c r="G36" s="67" t="s">
        <v>613</v>
      </c>
      <c r="H36" s="67" t="s">
        <v>614</v>
      </c>
      <c r="I36" s="67" t="s">
        <v>599</v>
      </c>
      <c r="J36" s="67" t="s">
        <v>615</v>
      </c>
      <c r="K36" s="68">
        <v>0.5</v>
      </c>
      <c r="L36" s="69">
        <v>0.2</v>
      </c>
      <c r="M36" s="68">
        <v>6</v>
      </c>
      <c r="N36" s="69">
        <v>6</v>
      </c>
      <c r="O36" s="68">
        <v>7</v>
      </c>
      <c r="P36" s="69">
        <v>7</v>
      </c>
      <c r="Q36" s="70">
        <v>21</v>
      </c>
      <c r="R36" s="71">
        <v>8.4000000000000021</v>
      </c>
    </row>
    <row r="37" spans="1:18" ht="126" x14ac:dyDescent="0.25">
      <c r="A37" s="64">
        <v>70</v>
      </c>
      <c r="B37" s="65" t="s">
        <v>1986</v>
      </c>
      <c r="C37" s="66" t="s">
        <v>1987</v>
      </c>
      <c r="D37"/>
      <c r="E37" s="67" t="s">
        <v>103</v>
      </c>
      <c r="F37" s="67" t="s">
        <v>104</v>
      </c>
      <c r="G37" s="67" t="s">
        <v>643</v>
      </c>
      <c r="H37" s="67" t="s">
        <v>105</v>
      </c>
      <c r="I37" s="67" t="s">
        <v>599</v>
      </c>
      <c r="J37" s="67" t="s">
        <v>106</v>
      </c>
      <c r="K37" s="68">
        <v>0.5</v>
      </c>
      <c r="L37" s="69">
        <v>0.2</v>
      </c>
      <c r="M37" s="68">
        <v>6</v>
      </c>
      <c r="N37" s="69">
        <v>6</v>
      </c>
      <c r="O37" s="68">
        <v>15</v>
      </c>
      <c r="P37" s="69">
        <v>15</v>
      </c>
      <c r="Q37" s="70">
        <v>45</v>
      </c>
      <c r="R37" s="71">
        <v>18.000000000000004</v>
      </c>
    </row>
    <row r="38" spans="1:18" ht="126" x14ac:dyDescent="0.25">
      <c r="A38" s="64">
        <v>71</v>
      </c>
      <c r="B38" s="65" t="s">
        <v>1986</v>
      </c>
      <c r="C38" s="66" t="s">
        <v>1987</v>
      </c>
      <c r="D38"/>
      <c r="E38" s="67" t="s">
        <v>115</v>
      </c>
      <c r="F38" s="67" t="s">
        <v>116</v>
      </c>
      <c r="G38" s="67" t="s">
        <v>679</v>
      </c>
      <c r="H38" s="67" t="s">
        <v>117</v>
      </c>
      <c r="I38" s="67" t="s">
        <v>658</v>
      </c>
      <c r="J38" s="67" t="s">
        <v>118</v>
      </c>
      <c r="K38" s="68">
        <v>3</v>
      </c>
      <c r="L38" s="69">
        <v>1</v>
      </c>
      <c r="M38" s="68">
        <v>6</v>
      </c>
      <c r="N38" s="69">
        <v>6</v>
      </c>
      <c r="O38" s="68">
        <v>7</v>
      </c>
      <c r="P38" s="69">
        <v>3</v>
      </c>
      <c r="Q38" s="70">
        <v>126</v>
      </c>
      <c r="R38" s="71">
        <v>18</v>
      </c>
    </row>
    <row r="39" spans="1:18" ht="168" x14ac:dyDescent="0.25">
      <c r="A39" s="64">
        <v>72</v>
      </c>
      <c r="B39" s="65" t="s">
        <v>1986</v>
      </c>
      <c r="C39" s="66" t="s">
        <v>1987</v>
      </c>
      <c r="D39"/>
      <c r="E39" s="67" t="s">
        <v>165</v>
      </c>
      <c r="F39" s="67" t="s">
        <v>166</v>
      </c>
      <c r="G39" s="67" t="s">
        <v>698</v>
      </c>
      <c r="H39" s="67" t="s">
        <v>167</v>
      </c>
      <c r="I39" s="67" t="s">
        <v>599</v>
      </c>
      <c r="J39" s="67" t="s">
        <v>168</v>
      </c>
      <c r="K39" s="68">
        <v>3</v>
      </c>
      <c r="L39" s="69">
        <v>1</v>
      </c>
      <c r="M39" s="68">
        <v>3</v>
      </c>
      <c r="N39" s="69">
        <v>3</v>
      </c>
      <c r="O39" s="68">
        <v>3</v>
      </c>
      <c r="P39" s="69">
        <v>3</v>
      </c>
      <c r="Q39" s="70">
        <v>27</v>
      </c>
      <c r="R39" s="71">
        <v>9</v>
      </c>
    </row>
    <row r="40" spans="1:18" ht="63" x14ac:dyDescent="0.25">
      <c r="A40" s="64">
        <v>73</v>
      </c>
      <c r="B40" s="65" t="s">
        <v>1986</v>
      </c>
      <c r="C40" s="66" t="s">
        <v>1987</v>
      </c>
      <c r="D40"/>
      <c r="E40" s="67" t="s">
        <v>171</v>
      </c>
      <c r="F40" s="67" t="s">
        <v>172</v>
      </c>
      <c r="G40" s="67" t="s">
        <v>653</v>
      </c>
      <c r="H40" s="67" t="s">
        <v>173</v>
      </c>
      <c r="I40" s="67" t="s">
        <v>599</v>
      </c>
      <c r="J40" s="67" t="s">
        <v>654</v>
      </c>
      <c r="K40" s="68">
        <v>3</v>
      </c>
      <c r="L40" s="69">
        <v>0.5</v>
      </c>
      <c r="M40" s="68">
        <v>3</v>
      </c>
      <c r="N40" s="69">
        <v>3</v>
      </c>
      <c r="O40" s="68">
        <v>3</v>
      </c>
      <c r="P40" s="69">
        <v>3</v>
      </c>
      <c r="Q40" s="70">
        <v>27</v>
      </c>
      <c r="R40" s="71">
        <v>4.5</v>
      </c>
    </row>
    <row r="41" spans="1:18" ht="147" x14ac:dyDescent="0.25">
      <c r="A41" s="64">
        <v>74</v>
      </c>
      <c r="B41" s="65" t="s">
        <v>1986</v>
      </c>
      <c r="C41" s="66" t="s">
        <v>1987</v>
      </c>
      <c r="D41"/>
      <c r="E41" s="67" t="s">
        <v>1822</v>
      </c>
      <c r="F41" s="67" t="s">
        <v>178</v>
      </c>
      <c r="G41" s="67" t="s">
        <v>656</v>
      </c>
      <c r="H41" s="67" t="s">
        <v>179</v>
      </c>
      <c r="I41" s="67" t="s">
        <v>599</v>
      </c>
      <c r="J41" s="67" t="s">
        <v>1823</v>
      </c>
      <c r="K41" s="68">
        <v>3</v>
      </c>
      <c r="L41" s="69">
        <v>1</v>
      </c>
      <c r="M41" s="68">
        <v>3</v>
      </c>
      <c r="N41" s="69">
        <v>3</v>
      </c>
      <c r="O41" s="68">
        <v>3</v>
      </c>
      <c r="P41" s="69">
        <v>3</v>
      </c>
      <c r="Q41" s="70">
        <v>27</v>
      </c>
      <c r="R41" s="71">
        <v>9</v>
      </c>
    </row>
    <row r="42" spans="1:18" ht="189" x14ac:dyDescent="0.25">
      <c r="A42" s="64">
        <v>75</v>
      </c>
      <c r="B42" s="65" t="s">
        <v>1986</v>
      </c>
      <c r="C42" s="66" t="s">
        <v>1987</v>
      </c>
      <c r="D42"/>
      <c r="E42" s="67" t="s">
        <v>464</v>
      </c>
      <c r="F42" s="67" t="s">
        <v>465</v>
      </c>
      <c r="G42" s="67" t="s">
        <v>717</v>
      </c>
      <c r="H42" s="67" t="s">
        <v>466</v>
      </c>
      <c r="I42" s="67" t="s">
        <v>599</v>
      </c>
      <c r="J42" s="67" t="s">
        <v>467</v>
      </c>
      <c r="K42" s="68">
        <v>1</v>
      </c>
      <c r="L42" s="69">
        <v>0.5</v>
      </c>
      <c r="M42" s="68">
        <v>3</v>
      </c>
      <c r="N42" s="69">
        <v>3</v>
      </c>
      <c r="O42" s="68">
        <v>15</v>
      </c>
      <c r="P42" s="69">
        <v>15</v>
      </c>
      <c r="Q42" s="70">
        <v>45</v>
      </c>
      <c r="R42" s="71">
        <v>22.5</v>
      </c>
    </row>
    <row r="43" spans="1:18" ht="189" x14ac:dyDescent="0.25">
      <c r="A43" s="64">
        <v>76</v>
      </c>
      <c r="B43" s="65" t="s">
        <v>1986</v>
      </c>
      <c r="C43" s="66" t="s">
        <v>1987</v>
      </c>
      <c r="D43"/>
      <c r="E43" s="67" t="s">
        <v>211</v>
      </c>
      <c r="F43" s="67" t="s">
        <v>212</v>
      </c>
      <c r="G43" s="67" t="s">
        <v>747</v>
      </c>
      <c r="H43" s="67" t="s">
        <v>213</v>
      </c>
      <c r="I43" s="67" t="s">
        <v>595</v>
      </c>
      <c r="J43" s="67" t="s">
        <v>184</v>
      </c>
      <c r="K43" s="68">
        <v>0.5</v>
      </c>
      <c r="L43" s="69">
        <v>0.5</v>
      </c>
      <c r="M43" s="68">
        <v>6</v>
      </c>
      <c r="N43" s="69">
        <v>6</v>
      </c>
      <c r="O43" s="68">
        <v>3</v>
      </c>
      <c r="P43" s="69">
        <v>3</v>
      </c>
      <c r="Q43" s="70">
        <v>9</v>
      </c>
      <c r="R43" s="71">
        <v>9</v>
      </c>
    </row>
    <row r="44" spans="1:18" ht="63" x14ac:dyDescent="0.25">
      <c r="A44" s="64">
        <v>77</v>
      </c>
      <c r="B44" s="65" t="s">
        <v>1986</v>
      </c>
      <c r="C44" s="66" t="s">
        <v>1987</v>
      </c>
      <c r="D44"/>
      <c r="E44" s="67" t="s">
        <v>103</v>
      </c>
      <c r="F44" s="67" t="s">
        <v>246</v>
      </c>
      <c r="G44" s="67" t="s">
        <v>776</v>
      </c>
      <c r="H44" s="67" t="s">
        <v>247</v>
      </c>
      <c r="I44" s="67" t="s">
        <v>599</v>
      </c>
      <c r="J44" s="67" t="s">
        <v>248</v>
      </c>
      <c r="K44" s="68">
        <v>1</v>
      </c>
      <c r="L44" s="69">
        <v>0.5</v>
      </c>
      <c r="M44" s="68">
        <v>6</v>
      </c>
      <c r="N44" s="69">
        <v>6</v>
      </c>
      <c r="O44" s="68">
        <v>7</v>
      </c>
      <c r="P44" s="69">
        <v>3</v>
      </c>
      <c r="Q44" s="70">
        <v>42</v>
      </c>
      <c r="R44" s="71">
        <v>9</v>
      </c>
    </row>
    <row r="45" spans="1:18" ht="84" x14ac:dyDescent="0.25">
      <c r="A45" s="64">
        <v>78</v>
      </c>
      <c r="B45" s="65" t="s">
        <v>1986</v>
      </c>
      <c r="C45" s="66" t="s">
        <v>1987</v>
      </c>
      <c r="D45"/>
      <c r="E45" s="67" t="s">
        <v>255</v>
      </c>
      <c r="F45" s="67" t="s">
        <v>256</v>
      </c>
      <c r="G45" s="67" t="s">
        <v>782</v>
      </c>
      <c r="H45" s="67" t="s">
        <v>257</v>
      </c>
      <c r="I45" s="67" t="s">
        <v>599</v>
      </c>
      <c r="J45" s="67" t="s">
        <v>258</v>
      </c>
      <c r="K45" s="68">
        <v>1</v>
      </c>
      <c r="L45" s="69">
        <v>0.5</v>
      </c>
      <c r="M45" s="68">
        <v>6</v>
      </c>
      <c r="N45" s="69">
        <v>6</v>
      </c>
      <c r="O45" s="68">
        <v>7</v>
      </c>
      <c r="P45" s="69">
        <v>3</v>
      </c>
      <c r="Q45" s="70">
        <v>42</v>
      </c>
      <c r="R45" s="71">
        <v>9</v>
      </c>
    </row>
    <row r="46" spans="1:18" ht="105" x14ac:dyDescent="0.25">
      <c r="A46" s="64">
        <v>79</v>
      </c>
      <c r="B46" s="65" t="s">
        <v>1986</v>
      </c>
      <c r="C46" s="66" t="s">
        <v>1987</v>
      </c>
      <c r="D46"/>
      <c r="E46" s="67" t="s">
        <v>261</v>
      </c>
      <c r="F46" s="67" t="s">
        <v>506</v>
      </c>
      <c r="G46" s="67" t="s">
        <v>786</v>
      </c>
      <c r="H46" s="67" t="s">
        <v>507</v>
      </c>
      <c r="I46" s="67" t="s">
        <v>599</v>
      </c>
      <c r="J46" s="67" t="s">
        <v>264</v>
      </c>
      <c r="K46" s="68">
        <v>1</v>
      </c>
      <c r="L46" s="69">
        <v>0.5</v>
      </c>
      <c r="M46" s="68">
        <v>6</v>
      </c>
      <c r="N46" s="69">
        <v>6</v>
      </c>
      <c r="O46" s="68">
        <v>7</v>
      </c>
      <c r="P46" s="69">
        <v>7</v>
      </c>
      <c r="Q46" s="70">
        <v>42</v>
      </c>
      <c r="R46" s="71">
        <v>21</v>
      </c>
    </row>
    <row r="47" spans="1:18" ht="252" x14ac:dyDescent="0.25">
      <c r="A47" s="64">
        <v>80</v>
      </c>
      <c r="B47" s="65" t="s">
        <v>1986</v>
      </c>
      <c r="C47" s="66" t="s">
        <v>1987</v>
      </c>
      <c r="D47"/>
      <c r="E47" s="67" t="s">
        <v>309</v>
      </c>
      <c r="F47" s="67" t="s">
        <v>310</v>
      </c>
      <c r="G47" s="67" t="s">
        <v>659</v>
      </c>
      <c r="H47" s="67" t="s">
        <v>311</v>
      </c>
      <c r="I47" s="67" t="s">
        <v>599</v>
      </c>
      <c r="J47" s="67" t="s">
        <v>312</v>
      </c>
      <c r="K47" s="68">
        <v>1</v>
      </c>
      <c r="L47" s="69">
        <v>0.5</v>
      </c>
      <c r="M47" s="68">
        <v>6</v>
      </c>
      <c r="N47" s="69">
        <v>6</v>
      </c>
      <c r="O47" s="68">
        <v>7</v>
      </c>
      <c r="P47" s="69">
        <v>7</v>
      </c>
      <c r="Q47" s="70">
        <v>42</v>
      </c>
      <c r="R47" s="71">
        <v>21</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48:R1048576">
    <cfRule type="expression" dxfId="235" priority="9">
      <formula>IF(ROW(Q1)&gt;6,Q1&gt;400)</formula>
    </cfRule>
    <cfRule type="expression" dxfId="234" priority="10">
      <formula>IF(ROW(Q1)&gt;6,Q1&gt;200)</formula>
    </cfRule>
    <cfRule type="expression" dxfId="233" priority="11">
      <formula>IF(ROW(Q1)&gt;6,Q1&gt;70)</formula>
    </cfRule>
    <cfRule type="expression" dxfId="232" priority="12">
      <formula>IF(ROW(Q1)&gt;6,Q1&gt;20)</formula>
    </cfRule>
  </conditionalFormatting>
  <conditionalFormatting sqref="Q7:R47">
    <cfRule type="expression" dxfId="231" priority="1">
      <formula>IF(ROW(Q7)&gt;6,Q7&gt;400)</formula>
    </cfRule>
    <cfRule type="expression" dxfId="230" priority="2">
      <formula>IF(ROW(Q7)&gt;6,Q7&gt;200)</formula>
    </cfRule>
    <cfRule type="expression" dxfId="229" priority="3">
      <formula>IF(ROW(Q7)&gt;6,Q7&gt;70)</formula>
    </cfRule>
    <cfRule type="expression" dxfId="228" priority="4">
      <formula>IF(ROW(Q7)&gt;6,Q7&gt;20)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view="pageBreakPreview" topLeftCell="A22" zoomScale="60" zoomScaleNormal="80" workbookViewId="0">
      <selection activeCell="G22" sqref="G22"/>
    </sheetView>
  </sheetViews>
  <sheetFormatPr defaultColWidth="9.140625" defaultRowHeight="21" x14ac:dyDescent="0.25"/>
  <cols>
    <col min="1" max="1" width="7.42578125" style="16" customWidth="1"/>
    <col min="2" max="2" width="118.85546875" style="18" customWidth="1"/>
    <col min="3" max="3" width="77.5703125" style="18" hidden="1" customWidth="1"/>
    <col min="4" max="4" width="12.7109375" style="18" hidden="1" customWidth="1"/>
    <col min="5" max="5" width="27.28515625" style="19" customWidth="1"/>
    <col min="6" max="6" width="11.5703125" style="19" customWidth="1"/>
    <col min="7" max="7" width="39.85546875" style="19" customWidth="1"/>
    <col min="8" max="8" width="33.28515625" style="19" customWidth="1"/>
    <col min="9" max="9" width="32.140625" style="19" customWidth="1"/>
    <col min="10" max="10" width="54.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64">
        <v>81</v>
      </c>
      <c r="B7" s="65" t="s">
        <v>1988</v>
      </c>
      <c r="C7" s="66" t="s">
        <v>1989</v>
      </c>
      <c r="D7"/>
      <c r="E7" s="67" t="s">
        <v>1874</v>
      </c>
      <c r="F7" s="67" t="s">
        <v>20</v>
      </c>
      <c r="G7" s="67" t="s">
        <v>594</v>
      </c>
      <c r="H7" s="67" t="s">
        <v>21</v>
      </c>
      <c r="I7" s="67" t="s">
        <v>595</v>
      </c>
      <c r="J7" s="67" t="s">
        <v>397</v>
      </c>
      <c r="K7" s="68">
        <v>1</v>
      </c>
      <c r="L7" s="69">
        <v>1</v>
      </c>
      <c r="M7" s="68">
        <v>6</v>
      </c>
      <c r="N7" s="69">
        <v>6</v>
      </c>
      <c r="O7" s="68">
        <v>3</v>
      </c>
      <c r="P7" s="69">
        <v>3</v>
      </c>
      <c r="Q7" s="70">
        <v>18</v>
      </c>
      <c r="R7" s="71">
        <v>18</v>
      </c>
    </row>
    <row r="8" spans="1:20" ht="210" customHeight="1" x14ac:dyDescent="0.25">
      <c r="A8" s="64">
        <v>82</v>
      </c>
      <c r="B8" s="65" t="s">
        <v>1988</v>
      </c>
      <c r="C8" s="66" t="s">
        <v>1989</v>
      </c>
      <c r="D8"/>
      <c r="E8" s="67" t="s">
        <v>1818</v>
      </c>
      <c r="F8" s="67" t="s">
        <v>32</v>
      </c>
      <c r="G8" s="67" t="s">
        <v>1875</v>
      </c>
      <c r="H8" s="67" t="s">
        <v>1875</v>
      </c>
      <c r="I8" s="67" t="s">
        <v>599</v>
      </c>
      <c r="J8" s="67" t="s">
        <v>1990</v>
      </c>
      <c r="K8" s="68">
        <v>3</v>
      </c>
      <c r="L8" s="69">
        <v>1</v>
      </c>
      <c r="M8" s="68">
        <v>6</v>
      </c>
      <c r="N8" s="69">
        <v>6</v>
      </c>
      <c r="O8" s="68">
        <v>3</v>
      </c>
      <c r="P8" s="69">
        <v>3</v>
      </c>
      <c r="Q8" s="70">
        <v>54</v>
      </c>
      <c r="R8" s="71">
        <v>18</v>
      </c>
    </row>
    <row r="9" spans="1:20" ht="210" customHeight="1" x14ac:dyDescent="0.25">
      <c r="A9" s="64">
        <v>83</v>
      </c>
      <c r="B9" s="65" t="s">
        <v>1988</v>
      </c>
      <c r="C9" s="66" t="s">
        <v>1989</v>
      </c>
      <c r="D9"/>
      <c r="E9" s="67" t="s">
        <v>1945</v>
      </c>
      <c r="F9" s="67" t="s">
        <v>134</v>
      </c>
      <c r="G9" s="67" t="s">
        <v>652</v>
      </c>
      <c r="H9" s="67" t="s">
        <v>135</v>
      </c>
      <c r="I9" s="67" t="s">
        <v>599</v>
      </c>
      <c r="J9" s="67" t="s">
        <v>1896</v>
      </c>
      <c r="K9" s="68">
        <v>0.5</v>
      </c>
      <c r="L9" s="69">
        <v>0.2</v>
      </c>
      <c r="M9" s="68">
        <v>3</v>
      </c>
      <c r="N9" s="69">
        <v>3</v>
      </c>
      <c r="O9" s="68">
        <v>15</v>
      </c>
      <c r="P9" s="69">
        <v>15</v>
      </c>
      <c r="Q9" s="70">
        <v>22.5</v>
      </c>
      <c r="R9" s="71">
        <v>9.0000000000000018</v>
      </c>
    </row>
    <row r="10" spans="1:20" ht="210" customHeight="1" x14ac:dyDescent="0.25">
      <c r="A10" s="64">
        <v>84</v>
      </c>
      <c r="B10" s="65" t="s">
        <v>1988</v>
      </c>
      <c r="C10" s="66" t="s">
        <v>1989</v>
      </c>
      <c r="D10"/>
      <c r="E10" s="67" t="s">
        <v>171</v>
      </c>
      <c r="F10" s="67" t="s">
        <v>172</v>
      </c>
      <c r="G10" s="67" t="s">
        <v>653</v>
      </c>
      <c r="H10" s="67" t="s">
        <v>173</v>
      </c>
      <c r="I10" s="67" t="s">
        <v>599</v>
      </c>
      <c r="J10" s="67" t="s">
        <v>654</v>
      </c>
      <c r="K10" s="68">
        <v>3</v>
      </c>
      <c r="L10" s="69">
        <v>0.5</v>
      </c>
      <c r="M10" s="68">
        <v>3</v>
      </c>
      <c r="N10" s="69">
        <v>3</v>
      </c>
      <c r="O10" s="68">
        <v>3</v>
      </c>
      <c r="P10" s="69">
        <v>3</v>
      </c>
      <c r="Q10" s="70">
        <v>27</v>
      </c>
      <c r="R10" s="71">
        <v>4.5</v>
      </c>
    </row>
    <row r="11" spans="1:20" ht="210" customHeight="1" x14ac:dyDescent="0.25">
      <c r="A11" s="64">
        <v>85</v>
      </c>
      <c r="B11" s="65" t="s">
        <v>1988</v>
      </c>
      <c r="C11" s="66" t="s">
        <v>1989</v>
      </c>
      <c r="D11"/>
      <c r="E11" s="67" t="s">
        <v>1829</v>
      </c>
      <c r="F11" s="67" t="s">
        <v>178</v>
      </c>
      <c r="G11" s="67" t="s">
        <v>656</v>
      </c>
      <c r="H11" s="67" t="s">
        <v>179</v>
      </c>
      <c r="I11" s="67" t="s">
        <v>599</v>
      </c>
      <c r="J11" s="67" t="s">
        <v>1910</v>
      </c>
      <c r="K11" s="68">
        <v>3</v>
      </c>
      <c r="L11" s="69">
        <v>1</v>
      </c>
      <c r="M11" s="68">
        <v>3</v>
      </c>
      <c r="N11" s="69">
        <v>3</v>
      </c>
      <c r="O11" s="68">
        <v>3</v>
      </c>
      <c r="P11" s="69">
        <v>3</v>
      </c>
      <c r="Q11" s="70">
        <v>27</v>
      </c>
      <c r="R11" s="71">
        <v>9</v>
      </c>
    </row>
    <row r="12" spans="1:20" ht="210" customHeight="1" x14ac:dyDescent="0.25">
      <c r="A12" s="64">
        <v>86</v>
      </c>
      <c r="B12" s="65" t="s">
        <v>1988</v>
      </c>
      <c r="C12" s="66" t="s">
        <v>1989</v>
      </c>
      <c r="D12"/>
      <c r="E12" s="67" t="s">
        <v>240</v>
      </c>
      <c r="F12" s="67" t="s">
        <v>241</v>
      </c>
      <c r="G12" s="67" t="s">
        <v>990</v>
      </c>
      <c r="H12" s="67" t="s">
        <v>242</v>
      </c>
      <c r="I12" s="67" t="s">
        <v>595</v>
      </c>
      <c r="J12" s="67" t="s">
        <v>243</v>
      </c>
      <c r="K12" s="68">
        <v>0.5</v>
      </c>
      <c r="L12" s="69">
        <v>0.5</v>
      </c>
      <c r="M12" s="68">
        <v>6</v>
      </c>
      <c r="N12" s="69">
        <v>6</v>
      </c>
      <c r="O12" s="68">
        <v>3</v>
      </c>
      <c r="P12" s="69">
        <v>3</v>
      </c>
      <c r="Q12" s="70">
        <v>9</v>
      </c>
      <c r="R12" s="71">
        <v>9</v>
      </c>
    </row>
    <row r="13" spans="1:20" ht="210" customHeight="1" x14ac:dyDescent="0.25">
      <c r="A13" s="64">
        <v>87</v>
      </c>
      <c r="B13" s="65" t="s">
        <v>1988</v>
      </c>
      <c r="C13" s="66" t="s">
        <v>1989</v>
      </c>
      <c r="D13"/>
      <c r="E13" s="67" t="s">
        <v>532</v>
      </c>
      <c r="F13" s="67" t="s">
        <v>533</v>
      </c>
      <c r="G13" s="67" t="s">
        <v>657</v>
      </c>
      <c r="H13" s="67" t="s">
        <v>534</v>
      </c>
      <c r="I13" s="67" t="s">
        <v>658</v>
      </c>
      <c r="J13" s="67" t="s">
        <v>535</v>
      </c>
      <c r="K13" s="68">
        <v>3</v>
      </c>
      <c r="L13" s="69">
        <v>0.5</v>
      </c>
      <c r="M13" s="68">
        <v>6</v>
      </c>
      <c r="N13" s="69">
        <v>6</v>
      </c>
      <c r="O13" s="68">
        <v>7</v>
      </c>
      <c r="P13" s="69">
        <v>7</v>
      </c>
      <c r="Q13" s="70">
        <v>126</v>
      </c>
      <c r="R13" s="71">
        <v>21</v>
      </c>
    </row>
    <row r="14" spans="1:20" ht="210" customHeight="1" x14ac:dyDescent="0.25">
      <c r="A14" s="64">
        <v>88</v>
      </c>
      <c r="B14" s="65" t="s">
        <v>1988</v>
      </c>
      <c r="C14" s="66" t="s">
        <v>1989</v>
      </c>
      <c r="D14"/>
      <c r="E14" s="67" t="s">
        <v>309</v>
      </c>
      <c r="F14" s="67" t="s">
        <v>310</v>
      </c>
      <c r="G14" s="67" t="s">
        <v>659</v>
      </c>
      <c r="H14" s="67" t="s">
        <v>311</v>
      </c>
      <c r="I14" s="67" t="s">
        <v>599</v>
      </c>
      <c r="J14" s="67" t="s">
        <v>312</v>
      </c>
      <c r="K14" s="68">
        <v>1</v>
      </c>
      <c r="L14" s="69">
        <v>0.5</v>
      </c>
      <c r="M14" s="68">
        <v>6</v>
      </c>
      <c r="N14" s="69">
        <v>6</v>
      </c>
      <c r="O14" s="68">
        <v>7</v>
      </c>
      <c r="P14" s="69">
        <v>7</v>
      </c>
      <c r="Q14" s="70">
        <v>42</v>
      </c>
      <c r="R14" s="71">
        <v>21</v>
      </c>
    </row>
    <row r="15" spans="1:20" ht="210" customHeight="1" x14ac:dyDescent="0.25">
      <c r="A15" s="64">
        <v>89</v>
      </c>
      <c r="B15" s="65" t="s">
        <v>1988</v>
      </c>
      <c r="C15" s="66" t="s">
        <v>1989</v>
      </c>
      <c r="D15"/>
      <c r="E15" s="67" t="s">
        <v>1836</v>
      </c>
      <c r="F15" s="67" t="s">
        <v>334</v>
      </c>
      <c r="G15" s="67" t="s">
        <v>660</v>
      </c>
      <c r="H15" s="67" t="s">
        <v>335</v>
      </c>
      <c r="I15" s="67" t="s">
        <v>661</v>
      </c>
      <c r="J15" s="67" t="s">
        <v>1991</v>
      </c>
      <c r="K15" s="68">
        <v>3</v>
      </c>
      <c r="L15" s="69">
        <v>0.5</v>
      </c>
      <c r="M15" s="68">
        <v>6</v>
      </c>
      <c r="N15" s="69">
        <v>6</v>
      </c>
      <c r="O15" s="68">
        <v>15</v>
      </c>
      <c r="P15" s="69">
        <v>15</v>
      </c>
      <c r="Q15" s="70">
        <v>270</v>
      </c>
      <c r="R15" s="71">
        <v>45</v>
      </c>
    </row>
    <row r="16" spans="1:20" ht="210" customHeight="1" x14ac:dyDescent="0.25">
      <c r="A16" s="64">
        <v>90</v>
      </c>
      <c r="B16" s="65" t="s">
        <v>1988</v>
      </c>
      <c r="C16" s="66" t="s">
        <v>1989</v>
      </c>
      <c r="D16"/>
      <c r="E16" s="67" t="s">
        <v>1482</v>
      </c>
      <c r="F16" s="67" t="s">
        <v>663</v>
      </c>
      <c r="G16" s="67" t="s">
        <v>664</v>
      </c>
      <c r="H16" s="67" t="s">
        <v>665</v>
      </c>
      <c r="I16" s="67" t="s">
        <v>599</v>
      </c>
      <c r="J16" s="67" t="s">
        <v>1992</v>
      </c>
      <c r="K16" s="68">
        <v>0.5</v>
      </c>
      <c r="L16" s="69">
        <v>0.2</v>
      </c>
      <c r="M16" s="68">
        <v>6</v>
      </c>
      <c r="N16" s="69">
        <v>6</v>
      </c>
      <c r="O16" s="68">
        <v>7</v>
      </c>
      <c r="P16" s="69">
        <v>7</v>
      </c>
      <c r="Q16" s="70">
        <v>21</v>
      </c>
      <c r="R16" s="71">
        <v>8.4000000000000021</v>
      </c>
    </row>
    <row r="17" spans="1:18" ht="210" customHeight="1" x14ac:dyDescent="0.25">
      <c r="A17" s="64">
        <v>91</v>
      </c>
      <c r="B17" s="65" t="s">
        <v>1988</v>
      </c>
      <c r="C17" s="66" t="s">
        <v>1989</v>
      </c>
      <c r="D17"/>
      <c r="E17" s="67" t="s">
        <v>1781</v>
      </c>
      <c r="F17" s="67" t="s">
        <v>347</v>
      </c>
      <c r="G17" s="67" t="s">
        <v>667</v>
      </c>
      <c r="H17" s="67" t="s">
        <v>348</v>
      </c>
      <c r="I17" s="67" t="s">
        <v>658</v>
      </c>
      <c r="J17" s="67" t="s">
        <v>349</v>
      </c>
      <c r="K17" s="68">
        <v>0.5</v>
      </c>
      <c r="L17" s="69">
        <v>0.1</v>
      </c>
      <c r="M17" s="68">
        <v>6</v>
      </c>
      <c r="N17" s="69">
        <v>6</v>
      </c>
      <c r="O17" s="68">
        <v>40</v>
      </c>
      <c r="P17" s="69">
        <v>40</v>
      </c>
      <c r="Q17" s="70">
        <v>120</v>
      </c>
      <c r="R17" s="71">
        <v>24.000000000000004</v>
      </c>
    </row>
    <row r="18" spans="1:18" ht="210" customHeight="1" x14ac:dyDescent="0.25">
      <c r="A18" s="64">
        <v>92</v>
      </c>
      <c r="B18" s="65" t="s">
        <v>1988</v>
      </c>
      <c r="C18" s="66" t="s">
        <v>1989</v>
      </c>
      <c r="D18"/>
      <c r="E18" s="67" t="s">
        <v>352</v>
      </c>
      <c r="F18" s="67" t="s">
        <v>353</v>
      </c>
      <c r="G18" s="67" t="s">
        <v>668</v>
      </c>
      <c r="H18" s="67" t="s">
        <v>354</v>
      </c>
      <c r="I18" s="67" t="s">
        <v>658</v>
      </c>
      <c r="J18" s="67" t="s">
        <v>355</v>
      </c>
      <c r="K18" s="68">
        <v>1</v>
      </c>
      <c r="L18" s="69">
        <v>0.2</v>
      </c>
      <c r="M18" s="68">
        <v>6</v>
      </c>
      <c r="N18" s="69">
        <v>6</v>
      </c>
      <c r="O18" s="68">
        <v>15</v>
      </c>
      <c r="P18" s="69">
        <v>15</v>
      </c>
      <c r="Q18" s="70">
        <v>90</v>
      </c>
      <c r="R18" s="71">
        <v>18.000000000000004</v>
      </c>
    </row>
    <row r="19" spans="1:18" ht="210" customHeight="1" x14ac:dyDescent="0.25">
      <c r="A19" s="64">
        <v>93</v>
      </c>
      <c r="B19" s="65" t="s">
        <v>1988</v>
      </c>
      <c r="C19" s="66" t="s">
        <v>1989</v>
      </c>
      <c r="D19"/>
      <c r="E19" s="67" t="s">
        <v>352</v>
      </c>
      <c r="F19" s="67" t="s">
        <v>569</v>
      </c>
      <c r="G19" s="67" t="s">
        <v>670</v>
      </c>
      <c r="H19" s="67" t="s">
        <v>570</v>
      </c>
      <c r="I19" s="67" t="s">
        <v>658</v>
      </c>
      <c r="J19" s="67" t="s">
        <v>355</v>
      </c>
      <c r="K19" s="68">
        <v>1</v>
      </c>
      <c r="L19" s="69">
        <v>0.2</v>
      </c>
      <c r="M19" s="68">
        <v>6</v>
      </c>
      <c r="N19" s="69">
        <v>6</v>
      </c>
      <c r="O19" s="68">
        <v>15</v>
      </c>
      <c r="P19" s="69">
        <v>15</v>
      </c>
      <c r="Q19" s="70">
        <v>90</v>
      </c>
      <c r="R19" s="71">
        <v>18.000000000000004</v>
      </c>
    </row>
    <row r="20" spans="1:18" ht="210" customHeight="1" x14ac:dyDescent="0.25">
      <c r="A20" s="64">
        <v>94</v>
      </c>
      <c r="B20" s="65" t="s">
        <v>1988</v>
      </c>
      <c r="C20" s="66" t="s">
        <v>1989</v>
      </c>
      <c r="D20"/>
      <c r="E20" s="67" t="s">
        <v>352</v>
      </c>
      <c r="F20" s="67" t="s">
        <v>575</v>
      </c>
      <c r="G20" s="67" t="s">
        <v>673</v>
      </c>
      <c r="H20" s="67" t="s">
        <v>576</v>
      </c>
      <c r="I20" s="67" t="s">
        <v>658</v>
      </c>
      <c r="J20" s="67" t="s">
        <v>355</v>
      </c>
      <c r="K20" s="68">
        <v>1</v>
      </c>
      <c r="L20" s="69">
        <v>0.2</v>
      </c>
      <c r="M20" s="68">
        <v>6</v>
      </c>
      <c r="N20" s="69">
        <v>6</v>
      </c>
      <c r="O20" s="68">
        <v>15</v>
      </c>
      <c r="P20" s="69">
        <v>15</v>
      </c>
      <c r="Q20" s="70">
        <v>90</v>
      </c>
      <c r="R20" s="71">
        <v>18.000000000000004</v>
      </c>
    </row>
    <row r="21" spans="1:18" ht="210" customHeight="1" x14ac:dyDescent="0.25">
      <c r="A21" s="64">
        <v>95</v>
      </c>
      <c r="B21" s="65" t="s">
        <v>1988</v>
      </c>
      <c r="C21" s="66" t="s">
        <v>1989</v>
      </c>
      <c r="D21"/>
      <c r="E21" s="67" t="s">
        <v>582</v>
      </c>
      <c r="F21" s="67" t="s">
        <v>583</v>
      </c>
      <c r="G21" s="67" t="s">
        <v>675</v>
      </c>
      <c r="H21" s="67" t="s">
        <v>584</v>
      </c>
      <c r="I21" s="67" t="s">
        <v>595</v>
      </c>
      <c r="J21" s="67" t="s">
        <v>184</v>
      </c>
      <c r="K21" s="68">
        <v>0.2</v>
      </c>
      <c r="L21" s="69">
        <v>0.2</v>
      </c>
      <c r="M21" s="68">
        <v>6</v>
      </c>
      <c r="N21" s="69">
        <v>6</v>
      </c>
      <c r="O21" s="68">
        <v>7</v>
      </c>
      <c r="P21" s="69">
        <v>7</v>
      </c>
      <c r="Q21" s="70">
        <v>8.4000000000000021</v>
      </c>
      <c r="R21" s="71">
        <v>8.4000000000000021</v>
      </c>
    </row>
    <row r="22" spans="1:18" ht="210" customHeight="1" x14ac:dyDescent="0.25">
      <c r="A22" s="64">
        <v>96</v>
      </c>
      <c r="B22" s="65" t="s">
        <v>1988</v>
      </c>
      <c r="C22" s="66" t="s">
        <v>1989</v>
      </c>
      <c r="D22"/>
      <c r="E22" s="67" t="s">
        <v>585</v>
      </c>
      <c r="F22" s="67" t="s">
        <v>586</v>
      </c>
      <c r="G22" s="67" t="s">
        <v>676</v>
      </c>
      <c r="H22" s="67" t="s">
        <v>587</v>
      </c>
      <c r="I22" s="67" t="s">
        <v>595</v>
      </c>
      <c r="J22" s="67" t="s">
        <v>184</v>
      </c>
      <c r="K22" s="68">
        <v>0.1</v>
      </c>
      <c r="L22" s="69">
        <v>0.1</v>
      </c>
      <c r="M22" s="68">
        <v>6</v>
      </c>
      <c r="N22" s="69">
        <v>6</v>
      </c>
      <c r="O22" s="68">
        <v>15</v>
      </c>
      <c r="P22" s="69">
        <v>15</v>
      </c>
      <c r="Q22" s="70">
        <v>9.0000000000000018</v>
      </c>
      <c r="R22" s="71">
        <v>9.0000000000000018</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6 Q23:R1048576">
    <cfRule type="expression" dxfId="227" priority="9">
      <formula>IF(ROW(Q1)&gt;6,Q1&gt;400)</formula>
    </cfRule>
    <cfRule type="expression" dxfId="226" priority="10">
      <formula>IF(ROW(Q1)&gt;6,Q1&gt;200)</formula>
    </cfRule>
    <cfRule type="expression" dxfId="225" priority="11">
      <formula>IF(ROW(Q1)&gt;6,Q1&gt;70)</formula>
    </cfRule>
    <cfRule type="expression" dxfId="224" priority="12">
      <formula>IF(ROW(Q1)&gt;6,Q1&gt;20)</formula>
    </cfRule>
  </conditionalFormatting>
  <conditionalFormatting sqref="Q7:R22">
    <cfRule type="expression" dxfId="223" priority="1">
      <formula>IF(ROW(Q7)&gt;6,Q7&gt;400)</formula>
    </cfRule>
    <cfRule type="expression" dxfId="222" priority="2">
      <formula>IF(ROW(Q7)&gt;6,Q7&gt;200)</formula>
    </cfRule>
    <cfRule type="expression" dxfId="221" priority="3">
      <formula>IF(ROW(Q7)&gt;6,Q7&gt;70)</formula>
    </cfRule>
    <cfRule type="expression" dxfId="220" priority="4">
      <formula>IF(ROW(Q7)&gt;6,Q7&gt;20)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view="pageBreakPreview" topLeftCell="A4" zoomScale="60" zoomScaleNormal="80" workbookViewId="0">
      <selection activeCell="B8" sqref="B8"/>
    </sheetView>
  </sheetViews>
  <sheetFormatPr defaultColWidth="9.140625" defaultRowHeight="21" x14ac:dyDescent="0.25"/>
  <cols>
    <col min="1" max="1" width="7.42578125" style="16" customWidth="1"/>
    <col min="2" max="2" width="111.85546875" style="18" customWidth="1"/>
    <col min="3" max="3" width="77.5703125" style="18" hidden="1" customWidth="1"/>
    <col min="4" max="4" width="12.7109375" style="18" hidden="1" customWidth="1"/>
    <col min="5" max="5" width="29.7109375" style="19" customWidth="1"/>
    <col min="6" max="6" width="11.5703125" style="19" customWidth="1"/>
    <col min="7" max="7" width="39.85546875" style="19" customWidth="1"/>
    <col min="8" max="8" width="39" style="19" customWidth="1"/>
    <col min="9" max="9" width="32.140625" style="19" customWidth="1"/>
    <col min="10" max="10" width="4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ht="21.75" hidden="1" thickBot="1" x14ac:dyDescent="0.3">
      <c r="A1" s="1"/>
      <c r="B1" s="2"/>
      <c r="C1" s="2"/>
      <c r="D1" s="2"/>
      <c r="E1" s="2"/>
      <c r="F1" s="2"/>
      <c r="G1" s="2"/>
      <c r="H1" s="2"/>
      <c r="I1" s="2"/>
      <c r="J1" s="2"/>
      <c r="K1" s="3"/>
      <c r="L1" s="3"/>
      <c r="M1" s="3"/>
      <c r="N1" s="3"/>
      <c r="O1" s="3"/>
      <c r="P1" s="3"/>
      <c r="Q1" s="3"/>
      <c r="R1" s="4"/>
      <c r="S1" s="5"/>
      <c r="T1" s="6"/>
    </row>
    <row r="2" spans="1:20" s="7" customFormat="1" ht="21.75" hidden="1" thickBot="1" x14ac:dyDescent="0.3">
      <c r="A2" s="8"/>
      <c r="B2" s="9"/>
      <c r="C2" s="9"/>
      <c r="D2" s="9"/>
      <c r="E2" s="9"/>
      <c r="F2" s="9"/>
      <c r="G2" s="9"/>
      <c r="H2" s="9"/>
      <c r="I2" s="9"/>
      <c r="J2" s="9"/>
      <c r="K2" s="10"/>
      <c r="L2" s="10"/>
      <c r="M2" s="10"/>
      <c r="N2" s="10"/>
      <c r="O2" s="10"/>
      <c r="P2" s="10"/>
      <c r="Q2" s="10"/>
      <c r="R2" s="11"/>
      <c r="S2" s="5"/>
      <c r="T2" s="6"/>
    </row>
    <row r="3" spans="1:20" s="7" customFormat="1" ht="21.75" hidden="1"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16">
        <v>1</v>
      </c>
      <c r="B7" s="17" t="s">
        <v>1993</v>
      </c>
      <c r="C7" s="18" t="s">
        <v>1994</v>
      </c>
      <c r="D7" s="53"/>
      <c r="E7" s="19" t="s">
        <v>19</v>
      </c>
      <c r="F7" s="19" t="s">
        <v>20</v>
      </c>
      <c r="G7" s="19" t="s">
        <v>594</v>
      </c>
      <c r="H7" s="19" t="s">
        <v>21</v>
      </c>
      <c r="I7" s="19" t="s">
        <v>595</v>
      </c>
      <c r="J7" s="19" t="s">
        <v>397</v>
      </c>
      <c r="K7" s="20">
        <v>1</v>
      </c>
      <c r="L7" s="21">
        <v>1</v>
      </c>
      <c r="M7" s="20">
        <v>6</v>
      </c>
      <c r="N7" s="21">
        <v>6</v>
      </c>
      <c r="O7" s="20">
        <v>3</v>
      </c>
      <c r="P7" s="21">
        <v>3</v>
      </c>
      <c r="Q7" s="22">
        <v>18</v>
      </c>
      <c r="R7" s="23">
        <v>18</v>
      </c>
    </row>
    <row r="8" spans="1:20" ht="210" customHeight="1" x14ac:dyDescent="0.25">
      <c r="A8" s="16">
        <v>2</v>
      </c>
      <c r="B8" s="17" t="s">
        <v>1993</v>
      </c>
      <c r="C8" s="18" t="s">
        <v>1994</v>
      </c>
      <c r="D8" s="53"/>
      <c r="E8" s="19" t="s">
        <v>1798</v>
      </c>
      <c r="F8" s="19" t="s">
        <v>32</v>
      </c>
      <c r="G8" s="19" t="s">
        <v>647</v>
      </c>
      <c r="H8" s="19" t="s">
        <v>33</v>
      </c>
      <c r="I8" s="19" t="s">
        <v>599</v>
      </c>
      <c r="J8" s="19" t="s">
        <v>34</v>
      </c>
      <c r="K8" s="20">
        <v>3</v>
      </c>
      <c r="L8" s="21">
        <v>1</v>
      </c>
      <c r="M8" s="20">
        <v>6</v>
      </c>
      <c r="N8" s="21">
        <v>6</v>
      </c>
      <c r="O8" s="20">
        <v>3</v>
      </c>
      <c r="P8" s="21">
        <v>3</v>
      </c>
      <c r="Q8" s="22">
        <v>54</v>
      </c>
      <c r="R8" s="23">
        <v>18</v>
      </c>
    </row>
    <row r="9" spans="1:20" ht="210" customHeight="1" x14ac:dyDescent="0.25">
      <c r="A9" s="16">
        <v>3</v>
      </c>
      <c r="B9" s="17" t="s">
        <v>1993</v>
      </c>
      <c r="C9" s="18" t="s">
        <v>1994</v>
      </c>
      <c r="D9" s="53"/>
      <c r="E9" s="19" t="s">
        <v>1995</v>
      </c>
      <c r="F9" s="19" t="s">
        <v>134</v>
      </c>
      <c r="G9" s="19" t="s">
        <v>652</v>
      </c>
      <c r="H9" s="19" t="s">
        <v>135</v>
      </c>
      <c r="I9" s="19" t="s">
        <v>599</v>
      </c>
      <c r="J9" s="19" t="s">
        <v>1996</v>
      </c>
      <c r="K9" s="20">
        <v>0.5</v>
      </c>
      <c r="L9" s="21">
        <v>0.2</v>
      </c>
      <c r="M9" s="20">
        <v>3</v>
      </c>
      <c r="N9" s="21">
        <v>3</v>
      </c>
      <c r="O9" s="20">
        <v>15</v>
      </c>
      <c r="P9" s="21">
        <v>15</v>
      </c>
      <c r="Q9" s="22">
        <v>22.5</v>
      </c>
      <c r="R9" s="23">
        <v>9.0000000000000018</v>
      </c>
    </row>
    <row r="10" spans="1:20" ht="210" customHeight="1" x14ac:dyDescent="0.25">
      <c r="A10" s="16">
        <v>4</v>
      </c>
      <c r="B10" s="17" t="s">
        <v>1993</v>
      </c>
      <c r="C10" s="18" t="s">
        <v>1994</v>
      </c>
      <c r="D10" s="28"/>
      <c r="E10" s="19" t="s">
        <v>171</v>
      </c>
      <c r="F10" s="19" t="s">
        <v>172</v>
      </c>
      <c r="G10" s="19" t="s">
        <v>653</v>
      </c>
      <c r="H10" s="19" t="s">
        <v>173</v>
      </c>
      <c r="I10" s="19" t="s">
        <v>599</v>
      </c>
      <c r="J10" s="19" t="s">
        <v>654</v>
      </c>
      <c r="K10" s="20">
        <v>3</v>
      </c>
      <c r="L10" s="21">
        <v>0.5</v>
      </c>
      <c r="M10" s="20">
        <v>3</v>
      </c>
      <c r="N10" s="21">
        <v>3</v>
      </c>
      <c r="O10" s="20">
        <v>3</v>
      </c>
      <c r="P10" s="21">
        <v>3</v>
      </c>
      <c r="Q10" s="22">
        <v>27</v>
      </c>
      <c r="R10" s="23">
        <v>4.5</v>
      </c>
    </row>
    <row r="11" spans="1:20" ht="210" customHeight="1" x14ac:dyDescent="0.25">
      <c r="A11" s="16">
        <v>5</v>
      </c>
      <c r="B11" s="17" t="s">
        <v>1993</v>
      </c>
      <c r="C11" s="18" t="s">
        <v>1994</v>
      </c>
      <c r="D11" s="28"/>
      <c r="E11" s="19" t="s">
        <v>655</v>
      </c>
      <c r="F11" s="19" t="s">
        <v>178</v>
      </c>
      <c r="G11" s="19" t="s">
        <v>656</v>
      </c>
      <c r="H11" s="19" t="s">
        <v>179</v>
      </c>
      <c r="I11" s="19" t="s">
        <v>599</v>
      </c>
      <c r="J11" s="19" t="s">
        <v>180</v>
      </c>
      <c r="K11" s="20">
        <v>3</v>
      </c>
      <c r="L11" s="21">
        <v>1</v>
      </c>
      <c r="M11" s="20">
        <v>3</v>
      </c>
      <c r="N11" s="21">
        <v>3</v>
      </c>
      <c r="O11" s="20">
        <v>3</v>
      </c>
      <c r="P11" s="21">
        <v>3</v>
      </c>
      <c r="Q11" s="22">
        <v>27</v>
      </c>
      <c r="R11" s="23">
        <v>9</v>
      </c>
    </row>
    <row r="12" spans="1:20" ht="210" customHeight="1" x14ac:dyDescent="0.25">
      <c r="A12" s="16">
        <v>6</v>
      </c>
      <c r="B12" s="17" t="s">
        <v>1993</v>
      </c>
      <c r="C12" s="18" t="s">
        <v>1994</v>
      </c>
      <c r="D12" s="28"/>
      <c r="E12" s="19" t="s">
        <v>240</v>
      </c>
      <c r="F12" s="19" t="s">
        <v>241</v>
      </c>
      <c r="G12" s="19" t="s">
        <v>990</v>
      </c>
      <c r="H12" s="19" t="s">
        <v>242</v>
      </c>
      <c r="I12" s="19" t="s">
        <v>595</v>
      </c>
      <c r="J12" s="19" t="s">
        <v>243</v>
      </c>
      <c r="K12" s="20">
        <v>0.5</v>
      </c>
      <c r="L12" s="21">
        <v>0.5</v>
      </c>
      <c r="M12" s="20">
        <v>6</v>
      </c>
      <c r="N12" s="21">
        <v>6</v>
      </c>
      <c r="O12" s="20">
        <v>3</v>
      </c>
      <c r="P12" s="21">
        <v>3</v>
      </c>
      <c r="Q12" s="22">
        <v>9</v>
      </c>
      <c r="R12" s="23">
        <v>9</v>
      </c>
    </row>
    <row r="13" spans="1:20" ht="210" customHeight="1" x14ac:dyDescent="0.25">
      <c r="A13" s="16">
        <v>7</v>
      </c>
      <c r="B13" s="17" t="s">
        <v>1993</v>
      </c>
      <c r="C13" s="18" t="s">
        <v>1994</v>
      </c>
      <c r="D13" s="28"/>
      <c r="E13" s="19" t="s">
        <v>532</v>
      </c>
      <c r="F13" s="19" t="s">
        <v>533</v>
      </c>
      <c r="G13" s="19" t="s">
        <v>657</v>
      </c>
      <c r="H13" s="19" t="s">
        <v>534</v>
      </c>
      <c r="I13" s="19" t="s">
        <v>658</v>
      </c>
      <c r="J13" s="19" t="s">
        <v>535</v>
      </c>
      <c r="K13" s="20">
        <v>3</v>
      </c>
      <c r="L13" s="21">
        <v>0.5</v>
      </c>
      <c r="M13" s="20">
        <v>6</v>
      </c>
      <c r="N13" s="21">
        <v>6</v>
      </c>
      <c r="O13" s="20">
        <v>7</v>
      </c>
      <c r="P13" s="21">
        <v>7</v>
      </c>
      <c r="Q13" s="22">
        <v>126</v>
      </c>
      <c r="R13" s="23">
        <v>21</v>
      </c>
    </row>
    <row r="14" spans="1:20" ht="210" customHeight="1" x14ac:dyDescent="0.25">
      <c r="A14" s="16">
        <v>8</v>
      </c>
      <c r="B14" s="17" t="s">
        <v>1993</v>
      </c>
      <c r="C14" s="18" t="s">
        <v>1994</v>
      </c>
      <c r="D14" s="28"/>
      <c r="E14" s="19" t="s">
        <v>309</v>
      </c>
      <c r="F14" s="19" t="s">
        <v>310</v>
      </c>
      <c r="G14" s="19" t="s">
        <v>659</v>
      </c>
      <c r="H14" s="19" t="s">
        <v>311</v>
      </c>
      <c r="I14" s="19" t="s">
        <v>599</v>
      </c>
      <c r="J14" s="19" t="s">
        <v>312</v>
      </c>
      <c r="K14" s="20">
        <v>1</v>
      </c>
      <c r="L14" s="21">
        <v>0.5</v>
      </c>
      <c r="M14" s="20">
        <v>6</v>
      </c>
      <c r="N14" s="21">
        <v>6</v>
      </c>
      <c r="O14" s="20">
        <v>7</v>
      </c>
      <c r="P14" s="21">
        <v>7</v>
      </c>
      <c r="Q14" s="22">
        <v>42</v>
      </c>
      <c r="R14" s="23">
        <v>21</v>
      </c>
    </row>
    <row r="15" spans="1:20" ht="210" customHeight="1" x14ac:dyDescent="0.25">
      <c r="A15" s="16">
        <v>9</v>
      </c>
      <c r="B15" s="17" t="s">
        <v>1993</v>
      </c>
      <c r="C15" s="18" t="s">
        <v>1994</v>
      </c>
      <c r="D15" s="28"/>
      <c r="E15" s="19" t="s">
        <v>333</v>
      </c>
      <c r="F15" s="19" t="s">
        <v>334</v>
      </c>
      <c r="G15" s="19" t="s">
        <v>660</v>
      </c>
      <c r="H15" s="19" t="s">
        <v>335</v>
      </c>
      <c r="I15" s="19" t="s">
        <v>661</v>
      </c>
      <c r="J15" s="19" t="s">
        <v>336</v>
      </c>
      <c r="K15" s="20">
        <v>3</v>
      </c>
      <c r="L15" s="21">
        <v>0.5</v>
      </c>
      <c r="M15" s="20">
        <v>6</v>
      </c>
      <c r="N15" s="21">
        <v>6</v>
      </c>
      <c r="O15" s="20">
        <v>15</v>
      </c>
      <c r="P15" s="21">
        <v>15</v>
      </c>
      <c r="Q15" s="22">
        <v>270</v>
      </c>
      <c r="R15" s="23">
        <v>45</v>
      </c>
    </row>
    <row r="16" spans="1:20" ht="210" customHeight="1" x14ac:dyDescent="0.25">
      <c r="A16" s="16">
        <v>10</v>
      </c>
      <c r="B16" s="17" t="s">
        <v>1993</v>
      </c>
      <c r="C16" s="18" t="s">
        <v>1994</v>
      </c>
      <c r="D16" s="28"/>
      <c r="E16" s="19" t="s">
        <v>662</v>
      </c>
      <c r="F16" s="19" t="s">
        <v>663</v>
      </c>
      <c r="G16" s="19" t="s">
        <v>664</v>
      </c>
      <c r="H16" s="19" t="s">
        <v>665</v>
      </c>
      <c r="I16" s="19" t="s">
        <v>599</v>
      </c>
      <c r="J16" s="19" t="s">
        <v>666</v>
      </c>
      <c r="K16" s="20">
        <v>0.5</v>
      </c>
      <c r="L16" s="21">
        <v>0.2</v>
      </c>
      <c r="M16" s="20">
        <v>6</v>
      </c>
      <c r="N16" s="21">
        <v>6</v>
      </c>
      <c r="O16" s="20">
        <v>7</v>
      </c>
      <c r="P16" s="21">
        <v>7</v>
      </c>
      <c r="Q16" s="22">
        <v>21</v>
      </c>
      <c r="R16" s="23">
        <v>8.4000000000000021</v>
      </c>
    </row>
    <row r="17" spans="1:18" ht="210" customHeight="1" x14ac:dyDescent="0.25">
      <c r="A17" s="16">
        <v>11</v>
      </c>
      <c r="B17" s="17" t="s">
        <v>1993</v>
      </c>
      <c r="C17" s="18" t="s">
        <v>1994</v>
      </c>
      <c r="D17" s="28"/>
      <c r="E17" s="19" t="s">
        <v>346</v>
      </c>
      <c r="F17" s="19" t="s">
        <v>347</v>
      </c>
      <c r="G17" s="19" t="s">
        <v>667</v>
      </c>
      <c r="H17" s="19" t="s">
        <v>348</v>
      </c>
      <c r="I17" s="19" t="s">
        <v>658</v>
      </c>
      <c r="J17" s="19" t="s">
        <v>349</v>
      </c>
      <c r="K17" s="20">
        <v>0.5</v>
      </c>
      <c r="L17" s="21">
        <v>0.1</v>
      </c>
      <c r="M17" s="20">
        <v>6</v>
      </c>
      <c r="N17" s="21">
        <v>6</v>
      </c>
      <c r="O17" s="20">
        <v>40</v>
      </c>
      <c r="P17" s="21">
        <v>40</v>
      </c>
      <c r="Q17" s="22">
        <v>120</v>
      </c>
      <c r="R17" s="23">
        <v>24.000000000000004</v>
      </c>
    </row>
    <row r="18" spans="1:18" ht="210" customHeight="1" x14ac:dyDescent="0.25">
      <c r="A18" s="16">
        <v>12</v>
      </c>
      <c r="B18" s="17" t="s">
        <v>1993</v>
      </c>
      <c r="C18" s="18" t="s">
        <v>1994</v>
      </c>
      <c r="D18" s="28"/>
      <c r="E18" s="19" t="s">
        <v>352</v>
      </c>
      <c r="F18" s="19" t="s">
        <v>353</v>
      </c>
      <c r="G18" s="19" t="s">
        <v>668</v>
      </c>
      <c r="H18" s="19" t="s">
        <v>354</v>
      </c>
      <c r="I18" s="19" t="s">
        <v>658</v>
      </c>
      <c r="J18" s="19" t="s">
        <v>355</v>
      </c>
      <c r="K18" s="20">
        <v>1</v>
      </c>
      <c r="L18" s="21">
        <v>0.2</v>
      </c>
      <c r="M18" s="20">
        <v>6</v>
      </c>
      <c r="N18" s="21">
        <v>6</v>
      </c>
      <c r="O18" s="20">
        <v>15</v>
      </c>
      <c r="P18" s="21">
        <v>15</v>
      </c>
      <c r="Q18" s="22">
        <v>90</v>
      </c>
      <c r="R18" s="23">
        <v>18.000000000000004</v>
      </c>
    </row>
    <row r="19" spans="1:18" ht="210" customHeight="1" x14ac:dyDescent="0.25">
      <c r="A19" s="16">
        <v>13</v>
      </c>
      <c r="B19" s="17" t="s">
        <v>1993</v>
      </c>
      <c r="C19" s="18" t="s">
        <v>1994</v>
      </c>
      <c r="D19" s="28"/>
      <c r="E19" s="19" t="s">
        <v>352</v>
      </c>
      <c r="F19" s="19" t="s">
        <v>358</v>
      </c>
      <c r="G19" s="19" t="s">
        <v>669</v>
      </c>
      <c r="H19" s="19" t="s">
        <v>359</v>
      </c>
      <c r="I19" s="19" t="s">
        <v>599</v>
      </c>
      <c r="J19" s="19" t="s">
        <v>360</v>
      </c>
      <c r="K19" s="20">
        <v>0.5</v>
      </c>
      <c r="L19" s="21">
        <v>0.2</v>
      </c>
      <c r="M19" s="20">
        <v>6</v>
      </c>
      <c r="N19" s="21">
        <v>6</v>
      </c>
      <c r="O19" s="20">
        <v>15</v>
      </c>
      <c r="P19" s="21">
        <v>15</v>
      </c>
      <c r="Q19" s="22">
        <v>45</v>
      </c>
      <c r="R19" s="23">
        <v>18.000000000000004</v>
      </c>
    </row>
    <row r="20" spans="1:18" ht="210" customHeight="1" x14ac:dyDescent="0.25">
      <c r="A20" s="16">
        <v>14</v>
      </c>
      <c r="B20" s="17" t="s">
        <v>1993</v>
      </c>
      <c r="C20" s="18" t="s">
        <v>1994</v>
      </c>
      <c r="D20" s="28"/>
      <c r="E20" s="19" t="s">
        <v>352</v>
      </c>
      <c r="F20" s="19" t="s">
        <v>569</v>
      </c>
      <c r="G20" s="19" t="s">
        <v>670</v>
      </c>
      <c r="H20" s="19" t="s">
        <v>570</v>
      </c>
      <c r="I20" s="19" t="s">
        <v>658</v>
      </c>
      <c r="J20" s="19" t="s">
        <v>355</v>
      </c>
      <c r="K20" s="20">
        <v>1</v>
      </c>
      <c r="L20" s="21">
        <v>0.2</v>
      </c>
      <c r="M20" s="20">
        <v>6</v>
      </c>
      <c r="N20" s="21">
        <v>6</v>
      </c>
      <c r="O20" s="20">
        <v>15</v>
      </c>
      <c r="P20" s="21">
        <v>15</v>
      </c>
      <c r="Q20" s="22">
        <v>90</v>
      </c>
      <c r="R20" s="23">
        <v>18.000000000000004</v>
      </c>
    </row>
    <row r="21" spans="1:18" ht="210" customHeight="1" x14ac:dyDescent="0.25">
      <c r="A21" s="16">
        <v>15</v>
      </c>
      <c r="B21" s="17" t="s">
        <v>1993</v>
      </c>
      <c r="C21" s="18" t="s">
        <v>1994</v>
      </c>
      <c r="D21" s="28"/>
      <c r="E21" s="19" t="s">
        <v>352</v>
      </c>
      <c r="F21" s="19" t="s">
        <v>575</v>
      </c>
      <c r="G21" s="19" t="s">
        <v>673</v>
      </c>
      <c r="H21" s="19" t="s">
        <v>576</v>
      </c>
      <c r="I21" s="19" t="s">
        <v>658</v>
      </c>
      <c r="J21" s="19" t="s">
        <v>355</v>
      </c>
      <c r="K21" s="20">
        <v>1</v>
      </c>
      <c r="L21" s="21">
        <v>0.2</v>
      </c>
      <c r="M21" s="20">
        <v>6</v>
      </c>
      <c r="N21" s="21">
        <v>6</v>
      </c>
      <c r="O21" s="20">
        <v>15</v>
      </c>
      <c r="P21" s="21">
        <v>15</v>
      </c>
      <c r="Q21" s="22">
        <v>90</v>
      </c>
      <c r="R21" s="23">
        <v>18.000000000000004</v>
      </c>
    </row>
    <row r="22" spans="1:18" ht="210" customHeight="1" x14ac:dyDescent="0.25">
      <c r="A22" s="16">
        <v>16</v>
      </c>
      <c r="B22" s="17" t="s">
        <v>1993</v>
      </c>
      <c r="C22" s="18" t="s">
        <v>1994</v>
      </c>
      <c r="D22" s="28"/>
      <c r="E22" s="19" t="s">
        <v>582</v>
      </c>
      <c r="F22" s="19" t="s">
        <v>583</v>
      </c>
      <c r="G22" s="19" t="s">
        <v>675</v>
      </c>
      <c r="H22" s="19" t="s">
        <v>584</v>
      </c>
      <c r="I22" s="19" t="s">
        <v>595</v>
      </c>
      <c r="J22" s="19" t="s">
        <v>184</v>
      </c>
      <c r="K22" s="20">
        <v>0.2</v>
      </c>
      <c r="L22" s="21">
        <v>0.2</v>
      </c>
      <c r="M22" s="20">
        <v>6</v>
      </c>
      <c r="N22" s="21">
        <v>6</v>
      </c>
      <c r="O22" s="20">
        <v>7</v>
      </c>
      <c r="P22" s="21">
        <v>7</v>
      </c>
      <c r="Q22" s="22">
        <v>8.4000000000000021</v>
      </c>
      <c r="R22" s="23">
        <v>8.4000000000000021</v>
      </c>
    </row>
    <row r="23" spans="1:18" ht="210" customHeight="1" x14ac:dyDescent="0.25">
      <c r="A23" s="16">
        <v>17</v>
      </c>
      <c r="B23" s="17" t="s">
        <v>1993</v>
      </c>
      <c r="C23" s="18" t="s">
        <v>1994</v>
      </c>
      <c r="D23" s="28"/>
      <c r="E23" s="19" t="s">
        <v>585</v>
      </c>
      <c r="F23" s="19" t="s">
        <v>586</v>
      </c>
      <c r="G23" s="19" t="s">
        <v>676</v>
      </c>
      <c r="H23" s="19" t="s">
        <v>587</v>
      </c>
      <c r="I23" s="19" t="s">
        <v>595</v>
      </c>
      <c r="J23" s="19" t="s">
        <v>184</v>
      </c>
      <c r="K23" s="20">
        <v>0.1</v>
      </c>
      <c r="L23" s="21">
        <v>0.1</v>
      </c>
      <c r="M23" s="20">
        <v>6</v>
      </c>
      <c r="N23" s="21">
        <v>6</v>
      </c>
      <c r="O23" s="20">
        <v>15</v>
      </c>
      <c r="P23" s="21">
        <v>15</v>
      </c>
      <c r="Q23" s="22">
        <v>9.0000000000000018</v>
      </c>
      <c r="R23" s="23">
        <v>9.0000000000000018</v>
      </c>
    </row>
    <row r="24" spans="1:18" ht="210" customHeight="1" x14ac:dyDescent="0.25">
      <c r="A24" s="16">
        <v>18</v>
      </c>
      <c r="B24" s="17" t="s">
        <v>1997</v>
      </c>
      <c r="C24" s="18" t="s">
        <v>1998</v>
      </c>
      <c r="D24" s="28"/>
      <c r="E24" s="19" t="s">
        <v>109</v>
      </c>
      <c r="F24" s="19" t="s">
        <v>110</v>
      </c>
      <c r="G24" s="19" t="s">
        <v>646</v>
      </c>
      <c r="H24" s="19" t="s">
        <v>111</v>
      </c>
      <c r="I24" s="19" t="s">
        <v>599</v>
      </c>
      <c r="J24" s="19" t="s">
        <v>112</v>
      </c>
      <c r="K24" s="20">
        <v>3</v>
      </c>
      <c r="L24" s="21">
        <v>1</v>
      </c>
      <c r="M24" s="20">
        <v>6</v>
      </c>
      <c r="N24" s="21">
        <v>6</v>
      </c>
      <c r="O24" s="20">
        <v>3</v>
      </c>
      <c r="P24" s="21">
        <v>3</v>
      </c>
      <c r="Q24" s="22">
        <v>54</v>
      </c>
      <c r="R24" s="23">
        <v>18</v>
      </c>
    </row>
    <row r="25" spans="1:18" ht="210" customHeight="1" x14ac:dyDescent="0.25">
      <c r="A25" s="16">
        <v>19</v>
      </c>
      <c r="B25" s="17" t="s">
        <v>1997</v>
      </c>
      <c r="C25" s="18" t="s">
        <v>1998</v>
      </c>
      <c r="D25" s="28"/>
      <c r="E25" s="19" t="s">
        <v>726</v>
      </c>
      <c r="F25" s="19" t="s">
        <v>727</v>
      </c>
      <c r="G25" s="19" t="s">
        <v>728</v>
      </c>
      <c r="H25" s="19" t="s">
        <v>729</v>
      </c>
      <c r="I25" s="19" t="s">
        <v>658</v>
      </c>
      <c r="J25" s="19" t="s">
        <v>730</v>
      </c>
      <c r="K25" s="20">
        <v>3</v>
      </c>
      <c r="L25" s="21">
        <v>0.5</v>
      </c>
      <c r="M25" s="20">
        <v>6</v>
      </c>
      <c r="N25" s="21">
        <v>6</v>
      </c>
      <c r="O25" s="20">
        <v>7</v>
      </c>
      <c r="P25" s="21">
        <v>3</v>
      </c>
      <c r="Q25" s="22">
        <v>126</v>
      </c>
      <c r="R25" s="23">
        <v>9</v>
      </c>
    </row>
    <row r="26" spans="1:18" ht="210" customHeight="1" x14ac:dyDescent="0.25">
      <c r="A26" s="16">
        <v>20</v>
      </c>
      <c r="B26" s="17" t="s">
        <v>1997</v>
      </c>
      <c r="C26" s="18" t="s">
        <v>1998</v>
      </c>
      <c r="D26" s="28"/>
      <c r="E26" s="19" t="s">
        <v>391</v>
      </c>
      <c r="F26" s="19" t="s">
        <v>392</v>
      </c>
      <c r="G26" s="19" t="s">
        <v>886</v>
      </c>
      <c r="H26" s="19" t="s">
        <v>393</v>
      </c>
      <c r="I26" s="19" t="s">
        <v>599</v>
      </c>
      <c r="J26" s="19" t="s">
        <v>394</v>
      </c>
      <c r="K26" s="20">
        <v>1</v>
      </c>
      <c r="L26" s="21">
        <v>0.2</v>
      </c>
      <c r="M26" s="20">
        <v>6</v>
      </c>
      <c r="N26" s="21">
        <v>6</v>
      </c>
      <c r="O26" s="20">
        <v>7</v>
      </c>
      <c r="P26" s="21">
        <v>7</v>
      </c>
      <c r="Q26" s="22">
        <v>42</v>
      </c>
      <c r="R26" s="23">
        <v>8.4000000000000021</v>
      </c>
    </row>
    <row r="27" spans="1:18" ht="210" customHeight="1" x14ac:dyDescent="0.25">
      <c r="A27" s="16">
        <v>21</v>
      </c>
      <c r="B27" s="17" t="s">
        <v>1997</v>
      </c>
      <c r="C27" s="18" t="s">
        <v>1998</v>
      </c>
      <c r="D27" s="28"/>
      <c r="E27" s="19" t="s">
        <v>887</v>
      </c>
      <c r="F27" s="19" t="s">
        <v>888</v>
      </c>
      <c r="G27" s="19" t="s">
        <v>889</v>
      </c>
      <c r="H27" s="19" t="s">
        <v>890</v>
      </c>
      <c r="I27" s="19" t="s">
        <v>595</v>
      </c>
      <c r="J27" s="19" t="s">
        <v>243</v>
      </c>
      <c r="K27" s="20">
        <v>0.5</v>
      </c>
      <c r="L27" s="21">
        <v>0.5</v>
      </c>
      <c r="M27" s="20">
        <v>6</v>
      </c>
      <c r="N27" s="21">
        <v>6</v>
      </c>
      <c r="O27" s="20">
        <v>3</v>
      </c>
      <c r="P27" s="21">
        <v>3</v>
      </c>
      <c r="Q27" s="22">
        <v>9</v>
      </c>
      <c r="R27" s="23">
        <v>9</v>
      </c>
    </row>
    <row r="28" spans="1:18" ht="210" customHeight="1" x14ac:dyDescent="0.25">
      <c r="A28" s="16">
        <v>22</v>
      </c>
      <c r="B28" s="17" t="s">
        <v>1999</v>
      </c>
      <c r="C28" s="18" t="s">
        <v>2000</v>
      </c>
      <c r="D28" s="28"/>
      <c r="E28" s="19" t="s">
        <v>65</v>
      </c>
      <c r="F28" s="19" t="s">
        <v>66</v>
      </c>
      <c r="G28" s="19" t="s">
        <v>624</v>
      </c>
      <c r="H28" s="19" t="s">
        <v>67</v>
      </c>
      <c r="I28" s="19" t="s">
        <v>599</v>
      </c>
      <c r="J28" s="19" t="s">
        <v>51</v>
      </c>
      <c r="K28" s="20">
        <v>0.5</v>
      </c>
      <c r="L28" s="21">
        <v>0.2</v>
      </c>
      <c r="M28" s="20">
        <v>6</v>
      </c>
      <c r="N28" s="21">
        <v>6</v>
      </c>
      <c r="O28" s="20">
        <v>15</v>
      </c>
      <c r="P28" s="21">
        <v>15</v>
      </c>
      <c r="Q28" s="22">
        <v>45</v>
      </c>
      <c r="R28" s="23">
        <v>18.000000000000004</v>
      </c>
    </row>
    <row r="29" spans="1:18" ht="231" x14ac:dyDescent="0.25">
      <c r="A29" s="16">
        <v>23</v>
      </c>
      <c r="B29" s="17" t="s">
        <v>1999</v>
      </c>
      <c r="C29" s="18" t="s">
        <v>2000</v>
      </c>
      <c r="D29" s="28"/>
      <c r="E29" s="19" t="s">
        <v>81</v>
      </c>
      <c r="F29" s="19" t="s">
        <v>82</v>
      </c>
      <c r="G29" s="19" t="s">
        <v>633</v>
      </c>
      <c r="H29" s="19" t="s">
        <v>83</v>
      </c>
      <c r="I29" s="19" t="s">
        <v>599</v>
      </c>
      <c r="J29" s="19" t="s">
        <v>78</v>
      </c>
      <c r="K29" s="20">
        <v>0.2</v>
      </c>
      <c r="L29" s="21">
        <v>0.1</v>
      </c>
      <c r="M29" s="20">
        <v>6</v>
      </c>
      <c r="N29" s="21">
        <v>6</v>
      </c>
      <c r="O29" s="20">
        <v>40</v>
      </c>
      <c r="P29" s="21">
        <v>40</v>
      </c>
      <c r="Q29" s="22">
        <v>48.000000000000007</v>
      </c>
      <c r="R29" s="23">
        <v>24.000000000000004</v>
      </c>
    </row>
    <row r="30" spans="1:18" ht="210" customHeight="1" x14ac:dyDescent="0.25">
      <c r="A30" s="16">
        <v>24</v>
      </c>
      <c r="B30" s="17" t="s">
        <v>1999</v>
      </c>
      <c r="C30" s="18" t="s">
        <v>2000</v>
      </c>
      <c r="D30" s="28"/>
      <c r="E30" s="19" t="s">
        <v>109</v>
      </c>
      <c r="F30" s="19" t="s">
        <v>110</v>
      </c>
      <c r="G30" s="19" t="s">
        <v>646</v>
      </c>
      <c r="H30" s="19" t="s">
        <v>111</v>
      </c>
      <c r="I30" s="19" t="s">
        <v>599</v>
      </c>
      <c r="J30" s="19" t="s">
        <v>112</v>
      </c>
      <c r="K30" s="20">
        <v>3</v>
      </c>
      <c r="L30" s="21">
        <v>1</v>
      </c>
      <c r="M30" s="20">
        <v>6</v>
      </c>
      <c r="N30" s="21">
        <v>6</v>
      </c>
      <c r="O30" s="20">
        <v>3</v>
      </c>
      <c r="P30" s="21">
        <v>3</v>
      </c>
      <c r="Q30" s="22">
        <v>54</v>
      </c>
      <c r="R30" s="23">
        <v>18</v>
      </c>
    </row>
    <row r="31" spans="1:18" ht="210" customHeight="1" x14ac:dyDescent="0.25">
      <c r="A31" s="16">
        <v>25</v>
      </c>
      <c r="B31" s="17" t="s">
        <v>1999</v>
      </c>
      <c r="C31" s="18" t="s">
        <v>2000</v>
      </c>
      <c r="D31" s="28"/>
      <c r="E31" s="19" t="s">
        <v>138</v>
      </c>
      <c r="F31" s="19" t="s">
        <v>139</v>
      </c>
      <c r="G31" s="19" t="s">
        <v>689</v>
      </c>
      <c r="H31" s="19" t="s">
        <v>140</v>
      </c>
      <c r="I31" s="19" t="s">
        <v>599</v>
      </c>
      <c r="J31" s="19" t="s">
        <v>141</v>
      </c>
      <c r="K31" s="20">
        <v>1</v>
      </c>
      <c r="L31" s="21">
        <v>0.5</v>
      </c>
      <c r="M31" s="20">
        <v>6</v>
      </c>
      <c r="N31" s="21">
        <v>6</v>
      </c>
      <c r="O31" s="20">
        <v>7</v>
      </c>
      <c r="P31" s="21">
        <v>3</v>
      </c>
      <c r="Q31" s="22">
        <v>42</v>
      </c>
      <c r="R31" s="23">
        <v>9</v>
      </c>
    </row>
    <row r="32" spans="1:18" ht="231" customHeight="1" x14ac:dyDescent="0.25">
      <c r="A32" s="16">
        <v>26</v>
      </c>
      <c r="B32" s="17" t="s">
        <v>1999</v>
      </c>
      <c r="C32" s="18" t="s">
        <v>2000</v>
      </c>
      <c r="D32" s="28"/>
      <c r="E32" s="19" t="s">
        <v>449</v>
      </c>
      <c r="F32" s="19" t="s">
        <v>450</v>
      </c>
      <c r="G32" s="19" t="s">
        <v>710</v>
      </c>
      <c r="H32" s="19" t="s">
        <v>451</v>
      </c>
      <c r="I32" s="19" t="s">
        <v>599</v>
      </c>
      <c r="J32" s="19" t="s">
        <v>452</v>
      </c>
      <c r="K32" s="20">
        <v>0.5</v>
      </c>
      <c r="L32" s="21">
        <v>0.2</v>
      </c>
      <c r="M32" s="20">
        <v>6</v>
      </c>
      <c r="N32" s="21">
        <v>6</v>
      </c>
      <c r="O32" s="20">
        <v>7</v>
      </c>
      <c r="P32" s="21">
        <v>7</v>
      </c>
      <c r="Q32" s="22">
        <v>21</v>
      </c>
      <c r="R32" s="23">
        <v>8.4000000000000021</v>
      </c>
    </row>
    <row r="33" spans="1:18" ht="210" x14ac:dyDescent="0.25">
      <c r="A33" s="16">
        <v>27</v>
      </c>
      <c r="B33" s="17" t="s">
        <v>1999</v>
      </c>
      <c r="C33" s="18" t="s">
        <v>2000</v>
      </c>
      <c r="D33" s="28"/>
      <c r="E33" s="19" t="s">
        <v>379</v>
      </c>
      <c r="F33" s="19" t="s">
        <v>380</v>
      </c>
      <c r="G33" s="19" t="s">
        <v>883</v>
      </c>
      <c r="H33" s="19" t="s">
        <v>381</v>
      </c>
      <c r="I33" s="19" t="s">
        <v>661</v>
      </c>
      <c r="J33" s="19" t="s">
        <v>382</v>
      </c>
      <c r="K33" s="20">
        <v>1</v>
      </c>
      <c r="L33" s="21">
        <v>0.5</v>
      </c>
      <c r="M33" s="20">
        <v>6</v>
      </c>
      <c r="N33" s="21">
        <v>6</v>
      </c>
      <c r="O33" s="20">
        <v>40</v>
      </c>
      <c r="P33" s="21">
        <v>40</v>
      </c>
      <c r="Q33" s="22">
        <v>240</v>
      </c>
      <c r="R33" s="23">
        <v>120</v>
      </c>
    </row>
    <row r="34" spans="1:18" ht="147" x14ac:dyDescent="0.25">
      <c r="A34" s="16">
        <v>28</v>
      </c>
      <c r="B34" s="17" t="s">
        <v>1999</v>
      </c>
      <c r="C34" s="18" t="s">
        <v>2000</v>
      </c>
      <c r="D34" s="28"/>
      <c r="E34" s="19" t="s">
        <v>379</v>
      </c>
      <c r="F34" s="19" t="s">
        <v>588</v>
      </c>
      <c r="G34" s="19" t="s">
        <v>1442</v>
      </c>
      <c r="H34" s="19" t="s">
        <v>589</v>
      </c>
      <c r="I34" s="19" t="s">
        <v>658</v>
      </c>
      <c r="J34" s="19" t="s">
        <v>388</v>
      </c>
      <c r="K34" s="20">
        <v>1</v>
      </c>
      <c r="L34" s="21">
        <v>0.5</v>
      </c>
      <c r="M34" s="20">
        <v>6</v>
      </c>
      <c r="N34" s="21">
        <v>6</v>
      </c>
      <c r="O34" s="20">
        <v>15</v>
      </c>
      <c r="P34" s="21">
        <v>15</v>
      </c>
      <c r="Q34" s="22">
        <v>90</v>
      </c>
      <c r="R34" s="23">
        <v>45</v>
      </c>
    </row>
    <row r="35" spans="1:18" ht="210" customHeight="1" x14ac:dyDescent="0.25">
      <c r="A35" s="16">
        <v>29</v>
      </c>
      <c r="B35" s="17" t="s">
        <v>1993</v>
      </c>
      <c r="C35" s="18" t="s">
        <v>1994</v>
      </c>
      <c r="E35" s="19" t="s">
        <v>25</v>
      </c>
      <c r="F35" s="19" t="s">
        <v>26</v>
      </c>
      <c r="G35" s="19" t="str">
        <f>IF(F35="","",VLOOKUP(F35,[8]списки!$U$2:$V$147,2,))</f>
        <v>Опасность падения с высоты, в том числе из-за отсутствия ограждения, из-за обрыва троса, в котлован, в шахту при подъеме или спуске при нештатной ситуации;</v>
      </c>
      <c r="H35" s="19" t="s">
        <v>27</v>
      </c>
      <c r="I35" s="19" t="str">
        <f>IF(F35="","",VLOOKUP(Q35,[8]списки!$O$2:$P$8,2))</f>
        <v xml:space="preserve">Возможный риск, необходимо уделить внимание </v>
      </c>
      <c r="J35" s="19" t="s">
        <v>28</v>
      </c>
      <c r="K35" s="20">
        <v>0.5</v>
      </c>
      <c r="L35" s="21">
        <v>0.2</v>
      </c>
      <c r="M35" s="20">
        <v>6</v>
      </c>
      <c r="N35" s="21">
        <v>6</v>
      </c>
      <c r="O35" s="20">
        <v>15</v>
      </c>
      <c r="P35" s="21">
        <v>15</v>
      </c>
      <c r="Q35" s="22">
        <v>45</v>
      </c>
      <c r="R35" s="23">
        <v>18.000000000000004</v>
      </c>
    </row>
    <row r="36" spans="1:18" ht="210" customHeight="1" x14ac:dyDescent="0.25">
      <c r="B36" s="17"/>
      <c r="G36" s="19" t="str">
        <f>IF(F36="","",VLOOKUP(F36,[8]списки!$U$2:$V$147,2,))</f>
        <v/>
      </c>
      <c r="I36" s="19" t="str">
        <f>IF(F36="","",VLOOKUP(Q36,[8]списки!$O$2:$P$8,2))</f>
        <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7 Q9:R10 Q13:R13 Q16:R1048576">
    <cfRule type="expression" dxfId="219" priority="21">
      <formula>IF(ROW(Q1)&gt;6,Q1&gt;400)</formula>
    </cfRule>
    <cfRule type="expression" dxfId="218" priority="22">
      <formula>IF(ROW(Q1)&gt;6,Q1&gt;200)</formula>
    </cfRule>
    <cfRule type="expression" dxfId="217" priority="23">
      <formula>IF(ROW(Q1)&gt;6,Q1&gt;70)</formula>
    </cfRule>
    <cfRule type="expression" dxfId="216" priority="24">
      <formula>IF(ROW(Q1)&gt;6,Q1&gt;20)</formula>
    </cfRule>
  </conditionalFormatting>
  <conditionalFormatting sqref="Q8:R8">
    <cfRule type="expression" dxfId="215" priority="17">
      <formula>IF(ROW(Q8)&gt;6,Q8&gt;400)</formula>
    </cfRule>
    <cfRule type="expression" dxfId="214" priority="18">
      <formula>IF(ROW(Q8)&gt;6,Q8&gt;200)</formula>
    </cfRule>
    <cfRule type="expression" dxfId="213" priority="19">
      <formula>IF(ROW(Q8)&gt;6,Q8&gt;70)</formula>
    </cfRule>
    <cfRule type="expression" dxfId="212" priority="20">
      <formula>IF(ROW(Q8)&gt;6,Q8&gt;20)</formula>
    </cfRule>
  </conditionalFormatting>
  <conditionalFormatting sqref="Q11:R11">
    <cfRule type="expression" dxfId="211" priority="13">
      <formula>IF(ROW(Q11)&gt;6,Q11&gt;400)</formula>
    </cfRule>
    <cfRule type="expression" dxfId="210" priority="14">
      <formula>IF(ROW(Q11)&gt;6,Q11&gt;200)</formula>
    </cfRule>
    <cfRule type="expression" dxfId="209" priority="15">
      <formula>IF(ROW(Q11)&gt;6,Q11&gt;70)</formula>
    </cfRule>
    <cfRule type="expression" dxfId="208" priority="16">
      <formula>IF(ROW(Q11)&gt;6,Q11&gt;20)</formula>
    </cfRule>
  </conditionalFormatting>
  <conditionalFormatting sqref="Q12:R12">
    <cfRule type="expression" dxfId="207" priority="9">
      <formula>IF(ROW(Q12)&gt;6,Q12&gt;400)</formula>
    </cfRule>
    <cfRule type="expression" dxfId="206" priority="10">
      <formula>IF(ROW(Q12)&gt;6,Q12&gt;200)</formula>
    </cfRule>
    <cfRule type="expression" dxfId="205" priority="11">
      <formula>IF(ROW(Q12)&gt;6,Q12&gt;70)</formula>
    </cfRule>
    <cfRule type="expression" dxfId="204" priority="12">
      <formula>IF(ROW(Q12)&gt;6,Q12&gt;20)</formula>
    </cfRule>
  </conditionalFormatting>
  <conditionalFormatting sqref="Q14:R14">
    <cfRule type="expression" dxfId="203" priority="5">
      <formula>IF(ROW(Q14)&gt;6,Q14&gt;400)</formula>
    </cfRule>
    <cfRule type="expression" dxfId="202" priority="6">
      <formula>IF(ROW(Q14)&gt;6,Q14&gt;200)</formula>
    </cfRule>
    <cfRule type="expression" dxfId="201" priority="7">
      <formula>IF(ROW(Q14)&gt;6,Q14&gt;70)</formula>
    </cfRule>
    <cfRule type="expression" dxfId="200" priority="8">
      <formula>IF(ROW(Q14)&gt;6,Q14&gt;20)</formula>
    </cfRule>
  </conditionalFormatting>
  <conditionalFormatting sqref="Q15:R15">
    <cfRule type="expression" dxfId="199" priority="1">
      <formula>IF(ROW(Q15)&gt;6,Q15&gt;400)</formula>
    </cfRule>
    <cfRule type="expression" dxfId="198" priority="2">
      <formula>IF(ROW(Q15)&gt;6,Q15&gt;200)</formula>
    </cfRule>
    <cfRule type="expression" dxfId="197" priority="3">
      <formula>IF(ROW(Q15)&gt;6,Q15&gt;70)</formula>
    </cfRule>
    <cfRule type="expression" dxfId="196" priority="4">
      <formula>IF(ROW(Q15)&gt;6,Q15&gt;20)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 bottom="0.3543307086614173" header="0.31496062992125984" footer="0.31496062992125984"/>
  <pageSetup paperSize="9" scale="37" fitToHeight="0" orientation="landscape" r:id="rId1"/>
  <colBreaks count="1" manualBreakCount="1">
    <brk id="18"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5"/>
  <sheetViews>
    <sheetView view="pageBreakPreview" topLeftCell="A43" zoomScale="60" zoomScaleNormal="80" workbookViewId="0">
      <selection activeCell="B45" sqref="B45"/>
    </sheetView>
  </sheetViews>
  <sheetFormatPr defaultColWidth="9.140625" defaultRowHeight="21" x14ac:dyDescent="0.25"/>
  <cols>
    <col min="1" max="1" width="7.42578125" style="16" customWidth="1"/>
    <col min="2" max="2" width="110.85546875" style="18" customWidth="1"/>
    <col min="3" max="3" width="77.5703125" style="18" hidden="1" customWidth="1"/>
    <col min="4" max="4" width="12.7109375" style="18" hidden="1" customWidth="1"/>
    <col min="5" max="5" width="39" style="19" customWidth="1"/>
    <col min="6" max="6" width="11.5703125" style="19" customWidth="1"/>
    <col min="7" max="7" width="47" style="19" customWidth="1"/>
    <col min="8" max="8" width="33.28515625" style="19" customWidth="1"/>
    <col min="9" max="9" width="32.140625" style="19" customWidth="1"/>
    <col min="10" max="10" width="49"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16">
        <v>1</v>
      </c>
      <c r="B7" s="17" t="s">
        <v>2001</v>
      </c>
      <c r="C7" s="18" t="s">
        <v>2002</v>
      </c>
      <c r="D7" s="28"/>
      <c r="E7" s="19" t="s">
        <v>19</v>
      </c>
      <c r="F7" s="19" t="s">
        <v>20</v>
      </c>
      <c r="G7" s="19" t="s">
        <v>594</v>
      </c>
      <c r="H7" s="19" t="s">
        <v>21</v>
      </c>
      <c r="I7" s="19" t="s">
        <v>595</v>
      </c>
      <c r="J7" s="19" t="s">
        <v>397</v>
      </c>
      <c r="K7" s="20">
        <v>1</v>
      </c>
      <c r="L7" s="21">
        <v>1</v>
      </c>
      <c r="M7" s="20">
        <v>6</v>
      </c>
      <c r="N7" s="21">
        <v>6</v>
      </c>
      <c r="O7" s="20">
        <v>3</v>
      </c>
      <c r="P7" s="21">
        <v>3</v>
      </c>
      <c r="Q7" s="22">
        <v>18</v>
      </c>
      <c r="R7" s="23">
        <v>18</v>
      </c>
    </row>
    <row r="8" spans="1:20" ht="210" customHeight="1" x14ac:dyDescent="0.25">
      <c r="A8" s="16">
        <v>2</v>
      </c>
      <c r="B8" s="17" t="s">
        <v>2001</v>
      </c>
      <c r="C8" s="18" t="s">
        <v>2002</v>
      </c>
      <c r="D8" s="53"/>
      <c r="E8" s="19" t="s">
        <v>1818</v>
      </c>
      <c r="F8" s="19" t="s">
        <v>32</v>
      </c>
      <c r="G8" s="19" t="s">
        <v>647</v>
      </c>
      <c r="H8" s="19" t="s">
        <v>33</v>
      </c>
      <c r="I8" s="19" t="s">
        <v>599</v>
      </c>
      <c r="J8" s="81" t="s">
        <v>1819</v>
      </c>
      <c r="K8" s="20">
        <v>3</v>
      </c>
      <c r="L8" s="21">
        <v>1</v>
      </c>
      <c r="M8" s="20">
        <v>6</v>
      </c>
      <c r="N8" s="21">
        <v>6</v>
      </c>
      <c r="O8" s="20">
        <v>3</v>
      </c>
      <c r="P8" s="21">
        <v>3</v>
      </c>
      <c r="Q8" s="22">
        <v>54</v>
      </c>
      <c r="R8" s="23">
        <v>18</v>
      </c>
    </row>
    <row r="9" spans="1:20" ht="210" customHeight="1" x14ac:dyDescent="0.25">
      <c r="A9" s="16">
        <v>3</v>
      </c>
      <c r="B9" s="17" t="s">
        <v>2001</v>
      </c>
      <c r="C9" s="18" t="s">
        <v>2002</v>
      </c>
      <c r="D9" s="28"/>
      <c r="E9" s="19" t="s">
        <v>133</v>
      </c>
      <c r="F9" s="19" t="s">
        <v>134</v>
      </c>
      <c r="G9" s="19" t="s">
        <v>652</v>
      </c>
      <c r="H9" s="19" t="s">
        <v>135</v>
      </c>
      <c r="I9" s="19" t="s">
        <v>599</v>
      </c>
      <c r="J9" s="19" t="s">
        <v>130</v>
      </c>
      <c r="K9" s="20">
        <v>0.5</v>
      </c>
      <c r="L9" s="21">
        <v>0.2</v>
      </c>
      <c r="M9" s="20">
        <v>3</v>
      </c>
      <c r="N9" s="21">
        <v>3</v>
      </c>
      <c r="O9" s="20">
        <v>15</v>
      </c>
      <c r="P9" s="21">
        <v>15</v>
      </c>
      <c r="Q9" s="22">
        <v>22.5</v>
      </c>
      <c r="R9" s="23">
        <v>9.0000000000000018</v>
      </c>
    </row>
    <row r="10" spans="1:20" ht="210" customHeight="1" x14ac:dyDescent="0.25">
      <c r="A10" s="16">
        <v>4</v>
      </c>
      <c r="B10" s="17" t="s">
        <v>2001</v>
      </c>
      <c r="C10" s="18" t="s">
        <v>2002</v>
      </c>
      <c r="D10" s="28"/>
      <c r="E10" s="19" t="s">
        <v>171</v>
      </c>
      <c r="F10" s="19" t="s">
        <v>172</v>
      </c>
      <c r="G10" s="19" t="s">
        <v>653</v>
      </c>
      <c r="H10" s="19" t="s">
        <v>173</v>
      </c>
      <c r="I10" s="19" t="s">
        <v>599</v>
      </c>
      <c r="J10" s="19" t="s">
        <v>654</v>
      </c>
      <c r="K10" s="20">
        <v>3</v>
      </c>
      <c r="L10" s="21">
        <v>0.5</v>
      </c>
      <c r="M10" s="20">
        <v>3</v>
      </c>
      <c r="N10" s="21">
        <v>3</v>
      </c>
      <c r="O10" s="20">
        <v>3</v>
      </c>
      <c r="P10" s="21">
        <v>3</v>
      </c>
      <c r="Q10" s="22">
        <v>27</v>
      </c>
      <c r="R10" s="23">
        <v>4.5</v>
      </c>
    </row>
    <row r="11" spans="1:20" ht="210" customHeight="1" x14ac:dyDescent="0.25">
      <c r="A11" s="16">
        <v>5</v>
      </c>
      <c r="B11" s="17" t="s">
        <v>2001</v>
      </c>
      <c r="C11" s="18" t="s">
        <v>2002</v>
      </c>
      <c r="D11" s="28"/>
      <c r="E11" s="19" t="s">
        <v>1791</v>
      </c>
      <c r="F11" s="19" t="s">
        <v>178</v>
      </c>
      <c r="G11" s="19" t="s">
        <v>656</v>
      </c>
      <c r="H11" s="19" t="s">
        <v>179</v>
      </c>
      <c r="I11" s="19" t="s">
        <v>599</v>
      </c>
      <c r="J11" s="19" t="s">
        <v>180</v>
      </c>
      <c r="K11" s="20">
        <v>3</v>
      </c>
      <c r="L11" s="21">
        <v>1</v>
      </c>
      <c r="M11" s="20">
        <v>3</v>
      </c>
      <c r="N11" s="21">
        <v>3</v>
      </c>
      <c r="O11" s="20">
        <v>3</v>
      </c>
      <c r="P11" s="21">
        <v>3</v>
      </c>
      <c r="Q11" s="22">
        <v>27</v>
      </c>
      <c r="R11" s="23">
        <v>9</v>
      </c>
    </row>
    <row r="12" spans="1:20" ht="210" customHeight="1" x14ac:dyDescent="0.25">
      <c r="A12" s="16">
        <v>6</v>
      </c>
      <c r="B12" s="17" t="s">
        <v>2001</v>
      </c>
      <c r="C12" s="18" t="s">
        <v>2002</v>
      </c>
      <c r="D12" s="28"/>
      <c r="E12" s="19" t="s">
        <v>240</v>
      </c>
      <c r="F12" s="19" t="s">
        <v>241</v>
      </c>
      <c r="G12" s="19" t="s">
        <v>990</v>
      </c>
      <c r="H12" s="19" t="s">
        <v>242</v>
      </c>
      <c r="I12" s="19" t="s">
        <v>595</v>
      </c>
      <c r="J12" s="19" t="s">
        <v>243</v>
      </c>
      <c r="K12" s="20">
        <v>0.5</v>
      </c>
      <c r="L12" s="21">
        <v>0.5</v>
      </c>
      <c r="M12" s="20">
        <v>6</v>
      </c>
      <c r="N12" s="21">
        <v>6</v>
      </c>
      <c r="O12" s="20">
        <v>3</v>
      </c>
      <c r="P12" s="21">
        <v>3</v>
      </c>
      <c r="Q12" s="22">
        <v>9</v>
      </c>
      <c r="R12" s="23">
        <v>9</v>
      </c>
    </row>
    <row r="13" spans="1:20" ht="210" customHeight="1" x14ac:dyDescent="0.25">
      <c r="A13" s="16">
        <v>7</v>
      </c>
      <c r="B13" s="17" t="s">
        <v>2001</v>
      </c>
      <c r="C13" s="18" t="s">
        <v>2002</v>
      </c>
      <c r="D13" s="28"/>
      <c r="E13" s="19" t="s">
        <v>532</v>
      </c>
      <c r="F13" s="19" t="s">
        <v>533</v>
      </c>
      <c r="G13" s="19" t="s">
        <v>657</v>
      </c>
      <c r="H13" s="19" t="s">
        <v>534</v>
      </c>
      <c r="I13" s="19" t="s">
        <v>658</v>
      </c>
      <c r="J13" s="19" t="s">
        <v>535</v>
      </c>
      <c r="K13" s="20">
        <v>3</v>
      </c>
      <c r="L13" s="21">
        <v>0.5</v>
      </c>
      <c r="M13" s="20">
        <v>6</v>
      </c>
      <c r="N13" s="21">
        <v>6</v>
      </c>
      <c r="O13" s="20">
        <v>7</v>
      </c>
      <c r="P13" s="21">
        <v>7</v>
      </c>
      <c r="Q13" s="22">
        <v>126</v>
      </c>
      <c r="R13" s="23">
        <v>21</v>
      </c>
    </row>
    <row r="14" spans="1:20" ht="210" customHeight="1" x14ac:dyDescent="0.25">
      <c r="A14" s="16">
        <v>8</v>
      </c>
      <c r="B14" s="17" t="s">
        <v>2001</v>
      </c>
      <c r="C14" s="18" t="s">
        <v>2002</v>
      </c>
      <c r="D14" s="28"/>
      <c r="E14" s="19" t="s">
        <v>309</v>
      </c>
      <c r="F14" s="19" t="s">
        <v>310</v>
      </c>
      <c r="G14" s="19" t="s">
        <v>659</v>
      </c>
      <c r="H14" s="19" t="s">
        <v>311</v>
      </c>
      <c r="I14" s="19" t="s">
        <v>599</v>
      </c>
      <c r="J14" s="19" t="s">
        <v>312</v>
      </c>
      <c r="K14" s="20">
        <v>1</v>
      </c>
      <c r="L14" s="21">
        <v>0.5</v>
      </c>
      <c r="M14" s="20">
        <v>6</v>
      </c>
      <c r="N14" s="21">
        <v>6</v>
      </c>
      <c r="O14" s="20">
        <v>7</v>
      </c>
      <c r="P14" s="21">
        <v>7</v>
      </c>
      <c r="Q14" s="22">
        <v>42</v>
      </c>
      <c r="R14" s="23">
        <v>21</v>
      </c>
    </row>
    <row r="15" spans="1:20" ht="210" customHeight="1" x14ac:dyDescent="0.25">
      <c r="A15" s="16">
        <v>9</v>
      </c>
      <c r="B15" s="17" t="s">
        <v>2001</v>
      </c>
      <c r="C15" s="18" t="s">
        <v>2002</v>
      </c>
      <c r="D15" s="28"/>
      <c r="E15" s="19" t="s">
        <v>333</v>
      </c>
      <c r="F15" s="19" t="s">
        <v>334</v>
      </c>
      <c r="G15" s="19" t="s">
        <v>660</v>
      </c>
      <c r="H15" s="19" t="s">
        <v>335</v>
      </c>
      <c r="I15" s="19" t="s">
        <v>661</v>
      </c>
      <c r="J15" s="19" t="s">
        <v>336</v>
      </c>
      <c r="K15" s="20">
        <v>3</v>
      </c>
      <c r="L15" s="21">
        <v>0.5</v>
      </c>
      <c r="M15" s="20">
        <v>6</v>
      </c>
      <c r="N15" s="21">
        <v>6</v>
      </c>
      <c r="O15" s="20">
        <v>15</v>
      </c>
      <c r="P15" s="21">
        <v>15</v>
      </c>
      <c r="Q15" s="22">
        <v>270</v>
      </c>
      <c r="R15" s="23">
        <v>45</v>
      </c>
    </row>
    <row r="16" spans="1:20" ht="210" customHeight="1" x14ac:dyDescent="0.25">
      <c r="A16" s="16">
        <v>10</v>
      </c>
      <c r="B16" s="17" t="s">
        <v>2001</v>
      </c>
      <c r="C16" s="18" t="s">
        <v>2002</v>
      </c>
      <c r="D16" s="28"/>
      <c r="E16" s="19" t="s">
        <v>662</v>
      </c>
      <c r="F16" s="19" t="s">
        <v>663</v>
      </c>
      <c r="G16" s="19" t="s">
        <v>664</v>
      </c>
      <c r="H16" s="19" t="s">
        <v>665</v>
      </c>
      <c r="I16" s="19" t="s">
        <v>599</v>
      </c>
      <c r="J16" s="19" t="s">
        <v>666</v>
      </c>
      <c r="K16" s="20">
        <v>0.5</v>
      </c>
      <c r="L16" s="21">
        <v>0.2</v>
      </c>
      <c r="M16" s="20">
        <v>6</v>
      </c>
      <c r="N16" s="21">
        <v>6</v>
      </c>
      <c r="O16" s="20">
        <v>7</v>
      </c>
      <c r="P16" s="21">
        <v>7</v>
      </c>
      <c r="Q16" s="22">
        <v>21</v>
      </c>
      <c r="R16" s="23">
        <v>8.4000000000000021</v>
      </c>
    </row>
    <row r="17" spans="1:18" ht="210" customHeight="1" x14ac:dyDescent="0.25">
      <c r="A17" s="16">
        <v>11</v>
      </c>
      <c r="B17" s="17" t="s">
        <v>2001</v>
      </c>
      <c r="C17" s="18" t="s">
        <v>2002</v>
      </c>
      <c r="D17" s="28"/>
      <c r="E17" s="19" t="s">
        <v>346</v>
      </c>
      <c r="F17" s="19" t="s">
        <v>347</v>
      </c>
      <c r="G17" s="19" t="s">
        <v>667</v>
      </c>
      <c r="H17" s="19" t="s">
        <v>348</v>
      </c>
      <c r="I17" s="19" t="s">
        <v>658</v>
      </c>
      <c r="J17" s="19" t="s">
        <v>349</v>
      </c>
      <c r="K17" s="20">
        <v>0.5</v>
      </c>
      <c r="L17" s="21">
        <v>0.1</v>
      </c>
      <c r="M17" s="20">
        <v>6</v>
      </c>
      <c r="N17" s="21">
        <v>6</v>
      </c>
      <c r="O17" s="20">
        <v>40</v>
      </c>
      <c r="P17" s="21">
        <v>40</v>
      </c>
      <c r="Q17" s="22">
        <v>120</v>
      </c>
      <c r="R17" s="23">
        <v>24.000000000000004</v>
      </c>
    </row>
    <row r="18" spans="1:18" ht="210" customHeight="1" x14ac:dyDescent="0.25">
      <c r="A18" s="16">
        <v>12</v>
      </c>
      <c r="B18" s="17" t="s">
        <v>2001</v>
      </c>
      <c r="C18" s="18" t="s">
        <v>2002</v>
      </c>
      <c r="D18" s="28"/>
      <c r="E18" s="19" t="s">
        <v>352</v>
      </c>
      <c r="F18" s="19" t="s">
        <v>353</v>
      </c>
      <c r="G18" s="19" t="s">
        <v>668</v>
      </c>
      <c r="H18" s="19" t="s">
        <v>354</v>
      </c>
      <c r="I18" s="19" t="s">
        <v>658</v>
      </c>
      <c r="J18" s="19" t="s">
        <v>355</v>
      </c>
      <c r="K18" s="20">
        <v>1</v>
      </c>
      <c r="L18" s="21">
        <v>0.2</v>
      </c>
      <c r="M18" s="20">
        <v>6</v>
      </c>
      <c r="N18" s="21">
        <v>6</v>
      </c>
      <c r="O18" s="20">
        <v>15</v>
      </c>
      <c r="P18" s="21">
        <v>15</v>
      </c>
      <c r="Q18" s="22">
        <v>90</v>
      </c>
      <c r="R18" s="23">
        <v>18.000000000000004</v>
      </c>
    </row>
    <row r="19" spans="1:18" ht="210" customHeight="1" x14ac:dyDescent="0.25">
      <c r="A19" s="16">
        <v>14</v>
      </c>
      <c r="B19" s="17" t="s">
        <v>2001</v>
      </c>
      <c r="C19" s="18" t="s">
        <v>2002</v>
      </c>
      <c r="D19" s="28"/>
      <c r="E19" s="19" t="s">
        <v>352</v>
      </c>
      <c r="F19" s="19" t="s">
        <v>569</v>
      </c>
      <c r="G19" s="19" t="s">
        <v>670</v>
      </c>
      <c r="H19" s="19" t="s">
        <v>570</v>
      </c>
      <c r="I19" s="19" t="s">
        <v>658</v>
      </c>
      <c r="J19" s="19" t="s">
        <v>355</v>
      </c>
      <c r="K19" s="20">
        <v>1</v>
      </c>
      <c r="L19" s="21">
        <v>0.2</v>
      </c>
      <c r="M19" s="20">
        <v>6</v>
      </c>
      <c r="N19" s="21">
        <v>6</v>
      </c>
      <c r="O19" s="20">
        <v>15</v>
      </c>
      <c r="P19" s="21">
        <v>15</v>
      </c>
      <c r="Q19" s="22">
        <v>90</v>
      </c>
      <c r="R19" s="23">
        <v>18.000000000000004</v>
      </c>
    </row>
    <row r="20" spans="1:18" ht="210" customHeight="1" x14ac:dyDescent="0.25">
      <c r="A20" s="16">
        <v>15</v>
      </c>
      <c r="B20" s="17" t="s">
        <v>2001</v>
      </c>
      <c r="C20" s="18" t="s">
        <v>2002</v>
      </c>
      <c r="D20" s="28"/>
      <c r="E20" s="19" t="s">
        <v>363</v>
      </c>
      <c r="F20" s="19" t="s">
        <v>364</v>
      </c>
      <c r="G20" s="19" t="s">
        <v>671</v>
      </c>
      <c r="H20" s="19" t="s">
        <v>365</v>
      </c>
      <c r="I20" s="19" t="s">
        <v>599</v>
      </c>
      <c r="J20" s="19" t="s">
        <v>366</v>
      </c>
      <c r="K20" s="20">
        <v>0.5</v>
      </c>
      <c r="L20" s="21">
        <v>0.2</v>
      </c>
      <c r="M20" s="20">
        <v>6</v>
      </c>
      <c r="N20" s="21">
        <v>6</v>
      </c>
      <c r="O20" s="20">
        <v>15</v>
      </c>
      <c r="P20" s="21">
        <v>15</v>
      </c>
      <c r="Q20" s="22">
        <v>45</v>
      </c>
      <c r="R20" s="23">
        <v>18.000000000000004</v>
      </c>
    </row>
    <row r="21" spans="1:18" ht="210" customHeight="1" x14ac:dyDescent="0.25">
      <c r="A21" s="16">
        <v>16</v>
      </c>
      <c r="B21" s="17" t="s">
        <v>2001</v>
      </c>
      <c r="C21" s="18" t="s">
        <v>2002</v>
      </c>
      <c r="D21" s="28"/>
      <c r="E21" s="19" t="s">
        <v>367</v>
      </c>
      <c r="F21" s="19" t="s">
        <v>368</v>
      </c>
      <c r="G21" s="19" t="s">
        <v>672</v>
      </c>
      <c r="H21" s="19" t="s">
        <v>369</v>
      </c>
      <c r="I21" s="19" t="s">
        <v>658</v>
      </c>
      <c r="J21" s="19" t="s">
        <v>370</v>
      </c>
      <c r="K21" s="20">
        <v>1</v>
      </c>
      <c r="L21" s="21">
        <v>0.2</v>
      </c>
      <c r="M21" s="20">
        <v>6</v>
      </c>
      <c r="N21" s="21">
        <v>6</v>
      </c>
      <c r="O21" s="20">
        <v>15</v>
      </c>
      <c r="P21" s="21">
        <v>15</v>
      </c>
      <c r="Q21" s="22">
        <v>90</v>
      </c>
      <c r="R21" s="23">
        <v>18.000000000000004</v>
      </c>
    </row>
    <row r="22" spans="1:18" ht="210" customHeight="1" x14ac:dyDescent="0.25">
      <c r="A22" s="16">
        <v>17</v>
      </c>
      <c r="B22" s="17" t="s">
        <v>2001</v>
      </c>
      <c r="C22" s="18" t="s">
        <v>2002</v>
      </c>
      <c r="D22" s="28"/>
      <c r="E22" s="19" t="s">
        <v>352</v>
      </c>
      <c r="F22" s="19" t="s">
        <v>575</v>
      </c>
      <c r="G22" s="19" t="s">
        <v>673</v>
      </c>
      <c r="H22" s="19" t="s">
        <v>576</v>
      </c>
      <c r="I22" s="19" t="s">
        <v>658</v>
      </c>
      <c r="J22" s="19" t="s">
        <v>355</v>
      </c>
      <c r="K22" s="20">
        <v>1</v>
      </c>
      <c r="L22" s="21">
        <v>0.2</v>
      </c>
      <c r="M22" s="20">
        <v>6</v>
      </c>
      <c r="N22" s="21">
        <v>6</v>
      </c>
      <c r="O22" s="20">
        <v>15</v>
      </c>
      <c r="P22" s="21">
        <v>15</v>
      </c>
      <c r="Q22" s="22">
        <v>90</v>
      </c>
      <c r="R22" s="23">
        <v>18.000000000000004</v>
      </c>
    </row>
    <row r="23" spans="1:18" ht="210" customHeight="1" x14ac:dyDescent="0.25">
      <c r="A23" s="16">
        <v>19</v>
      </c>
      <c r="B23" s="17" t="s">
        <v>2001</v>
      </c>
      <c r="C23" s="18" t="s">
        <v>2002</v>
      </c>
      <c r="D23" s="28"/>
      <c r="E23" s="19" t="s">
        <v>582</v>
      </c>
      <c r="F23" s="19" t="s">
        <v>583</v>
      </c>
      <c r="G23" s="19" t="s">
        <v>675</v>
      </c>
      <c r="H23" s="19" t="s">
        <v>584</v>
      </c>
      <c r="I23" s="19" t="s">
        <v>595</v>
      </c>
      <c r="J23" s="19" t="s">
        <v>184</v>
      </c>
      <c r="K23" s="20">
        <v>0.2</v>
      </c>
      <c r="L23" s="21">
        <v>0.2</v>
      </c>
      <c r="M23" s="20">
        <v>6</v>
      </c>
      <c r="N23" s="21">
        <v>6</v>
      </c>
      <c r="O23" s="20">
        <v>7</v>
      </c>
      <c r="P23" s="21">
        <v>7</v>
      </c>
      <c r="Q23" s="22">
        <v>8.4000000000000021</v>
      </c>
      <c r="R23" s="23">
        <v>8.4000000000000021</v>
      </c>
    </row>
    <row r="24" spans="1:18" ht="210" customHeight="1" x14ac:dyDescent="0.25">
      <c r="A24" s="16">
        <v>20</v>
      </c>
      <c r="B24" s="17" t="s">
        <v>2001</v>
      </c>
      <c r="C24" s="18" t="s">
        <v>2002</v>
      </c>
      <c r="D24" s="28"/>
      <c r="E24" s="19" t="s">
        <v>585</v>
      </c>
      <c r="F24" s="19" t="s">
        <v>586</v>
      </c>
      <c r="G24" s="19" t="s">
        <v>676</v>
      </c>
      <c r="H24" s="19" t="s">
        <v>587</v>
      </c>
      <c r="I24" s="19" t="s">
        <v>595</v>
      </c>
      <c r="J24" s="19" t="s">
        <v>184</v>
      </c>
      <c r="K24" s="20">
        <v>0.1</v>
      </c>
      <c r="L24" s="21">
        <v>0.1</v>
      </c>
      <c r="M24" s="20">
        <v>6</v>
      </c>
      <c r="N24" s="21">
        <v>6</v>
      </c>
      <c r="O24" s="20">
        <v>15</v>
      </c>
      <c r="P24" s="21">
        <v>15</v>
      </c>
      <c r="Q24" s="22">
        <v>9.0000000000000018</v>
      </c>
      <c r="R24" s="23">
        <v>9.0000000000000018</v>
      </c>
    </row>
    <row r="25" spans="1:18" ht="210" customHeight="1" x14ac:dyDescent="0.25">
      <c r="A25" s="16">
        <v>21</v>
      </c>
      <c r="B25" s="17" t="s">
        <v>2003</v>
      </c>
      <c r="C25" s="18" t="s">
        <v>2004</v>
      </c>
      <c r="D25" s="28"/>
      <c r="E25" s="19" t="s">
        <v>48</v>
      </c>
      <c r="F25" s="19" t="s">
        <v>49</v>
      </c>
      <c r="G25" s="19" t="s">
        <v>608</v>
      </c>
      <c r="H25" s="19" t="s">
        <v>50</v>
      </c>
      <c r="I25" s="19" t="s">
        <v>599</v>
      </c>
      <c r="J25" s="19" t="s">
        <v>51</v>
      </c>
      <c r="K25" s="20">
        <v>1</v>
      </c>
      <c r="L25" s="21">
        <v>0.5</v>
      </c>
      <c r="M25" s="20">
        <v>6</v>
      </c>
      <c r="N25" s="21">
        <v>6</v>
      </c>
      <c r="O25" s="20">
        <v>7</v>
      </c>
      <c r="P25" s="21">
        <v>7</v>
      </c>
      <c r="Q25" s="22">
        <v>42</v>
      </c>
      <c r="R25" s="23">
        <v>21</v>
      </c>
    </row>
    <row r="26" spans="1:18" ht="252" customHeight="1" x14ac:dyDescent="0.25">
      <c r="A26" s="16">
        <v>22</v>
      </c>
      <c r="B26" s="17" t="s">
        <v>2003</v>
      </c>
      <c r="C26" s="18" t="s">
        <v>2004</v>
      </c>
      <c r="D26" s="28"/>
      <c r="E26" s="19" t="s">
        <v>611</v>
      </c>
      <c r="F26" s="19" t="s">
        <v>612</v>
      </c>
      <c r="G26" s="19" t="s">
        <v>613</v>
      </c>
      <c r="H26" s="19" t="s">
        <v>614</v>
      </c>
      <c r="I26" s="19" t="s">
        <v>599</v>
      </c>
      <c r="J26" s="19" t="s">
        <v>615</v>
      </c>
      <c r="K26" s="20">
        <v>0.5</v>
      </c>
      <c r="L26" s="21">
        <v>0.2</v>
      </c>
      <c r="M26" s="20">
        <v>6</v>
      </c>
      <c r="N26" s="21">
        <v>6</v>
      </c>
      <c r="O26" s="20">
        <v>7</v>
      </c>
      <c r="P26" s="21">
        <v>7</v>
      </c>
      <c r="Q26" s="22">
        <v>21</v>
      </c>
      <c r="R26" s="23">
        <v>8.4000000000000021</v>
      </c>
    </row>
    <row r="27" spans="1:18" ht="210" customHeight="1" x14ac:dyDescent="0.25">
      <c r="A27" s="16">
        <v>23</v>
      </c>
      <c r="B27" s="17" t="s">
        <v>2003</v>
      </c>
      <c r="C27" s="18" t="s">
        <v>2004</v>
      </c>
      <c r="D27" s="28"/>
      <c r="E27" s="19" t="s">
        <v>103</v>
      </c>
      <c r="F27" s="19" t="s">
        <v>104</v>
      </c>
      <c r="G27" s="19" t="s">
        <v>643</v>
      </c>
      <c r="H27" s="19" t="s">
        <v>105</v>
      </c>
      <c r="I27" s="19" t="s">
        <v>599</v>
      </c>
      <c r="J27" s="19" t="s">
        <v>106</v>
      </c>
      <c r="K27" s="20">
        <v>0.5</v>
      </c>
      <c r="L27" s="21">
        <v>0.2</v>
      </c>
      <c r="M27" s="20">
        <v>6</v>
      </c>
      <c r="N27" s="21">
        <v>6</v>
      </c>
      <c r="O27" s="20">
        <v>15</v>
      </c>
      <c r="P27" s="21">
        <v>15</v>
      </c>
      <c r="Q27" s="22">
        <v>45</v>
      </c>
      <c r="R27" s="23">
        <v>18.000000000000004</v>
      </c>
    </row>
    <row r="28" spans="1:18" ht="210" customHeight="1" x14ac:dyDescent="0.25">
      <c r="A28" s="16">
        <v>24</v>
      </c>
      <c r="B28" s="17" t="s">
        <v>2003</v>
      </c>
      <c r="C28" s="18" t="s">
        <v>2004</v>
      </c>
      <c r="D28" s="28"/>
      <c r="E28" s="19" t="s">
        <v>109</v>
      </c>
      <c r="F28" s="19" t="s">
        <v>110</v>
      </c>
      <c r="G28" s="19" t="s">
        <v>646</v>
      </c>
      <c r="H28" s="19" t="s">
        <v>111</v>
      </c>
      <c r="I28" s="19" t="s">
        <v>599</v>
      </c>
      <c r="J28" s="19" t="s">
        <v>112</v>
      </c>
      <c r="K28" s="20">
        <v>3</v>
      </c>
      <c r="L28" s="21">
        <v>1</v>
      </c>
      <c r="M28" s="20">
        <v>6</v>
      </c>
      <c r="N28" s="21">
        <v>6</v>
      </c>
      <c r="O28" s="20">
        <v>3</v>
      </c>
      <c r="P28" s="21">
        <v>3</v>
      </c>
      <c r="Q28" s="22">
        <v>54</v>
      </c>
      <c r="R28" s="23">
        <v>18</v>
      </c>
    </row>
    <row r="29" spans="1:18" ht="210" customHeight="1" x14ac:dyDescent="0.25">
      <c r="A29" s="16">
        <v>25</v>
      </c>
      <c r="B29" s="17" t="s">
        <v>2003</v>
      </c>
      <c r="C29" s="18" t="s">
        <v>2004</v>
      </c>
      <c r="D29" s="28"/>
      <c r="E29" s="19" t="s">
        <v>115</v>
      </c>
      <c r="F29" s="19" t="s">
        <v>116</v>
      </c>
      <c r="G29" s="19" t="s">
        <v>679</v>
      </c>
      <c r="H29" s="19" t="s">
        <v>117</v>
      </c>
      <c r="I29" s="19" t="s">
        <v>658</v>
      </c>
      <c r="J29" s="19" t="s">
        <v>118</v>
      </c>
      <c r="K29" s="20">
        <v>3</v>
      </c>
      <c r="L29" s="21">
        <v>1</v>
      </c>
      <c r="M29" s="20">
        <v>6</v>
      </c>
      <c r="N29" s="21">
        <v>6</v>
      </c>
      <c r="O29" s="20">
        <v>7</v>
      </c>
      <c r="P29" s="21">
        <v>3</v>
      </c>
      <c r="Q29" s="22">
        <v>126</v>
      </c>
      <c r="R29" s="23">
        <v>18</v>
      </c>
    </row>
    <row r="30" spans="1:18" ht="210" customHeight="1" x14ac:dyDescent="0.25">
      <c r="A30" s="16">
        <v>26</v>
      </c>
      <c r="B30" s="17" t="s">
        <v>2003</v>
      </c>
      <c r="C30" s="18" t="s">
        <v>2004</v>
      </c>
      <c r="D30" s="28"/>
      <c r="E30" s="19" t="s">
        <v>194</v>
      </c>
      <c r="F30" s="19" t="s">
        <v>195</v>
      </c>
      <c r="G30" s="19" t="s">
        <v>733</v>
      </c>
      <c r="H30" s="19" t="s">
        <v>196</v>
      </c>
      <c r="I30" s="19" t="s">
        <v>658</v>
      </c>
      <c r="J30" s="19" t="s">
        <v>197</v>
      </c>
      <c r="K30" s="20">
        <v>3</v>
      </c>
      <c r="L30" s="21">
        <v>0.5</v>
      </c>
      <c r="M30" s="20">
        <v>6</v>
      </c>
      <c r="N30" s="21">
        <v>6</v>
      </c>
      <c r="O30" s="20">
        <v>7</v>
      </c>
      <c r="P30" s="21">
        <v>3</v>
      </c>
      <c r="Q30" s="22">
        <v>126</v>
      </c>
      <c r="R30" s="23">
        <v>9</v>
      </c>
    </row>
    <row r="31" spans="1:18" ht="210" customHeight="1" x14ac:dyDescent="0.25">
      <c r="A31" s="16">
        <v>27</v>
      </c>
      <c r="B31" s="17" t="s">
        <v>2003</v>
      </c>
      <c r="C31" s="18" t="s">
        <v>2004</v>
      </c>
      <c r="D31" s="28"/>
      <c r="E31" s="19" t="s">
        <v>200</v>
      </c>
      <c r="F31" s="19" t="s">
        <v>201</v>
      </c>
      <c r="G31" s="19" t="s">
        <v>754</v>
      </c>
      <c r="H31" s="19" t="s">
        <v>202</v>
      </c>
      <c r="I31" s="19" t="s">
        <v>658</v>
      </c>
      <c r="J31" s="19" t="s">
        <v>203</v>
      </c>
      <c r="K31" s="20">
        <v>3</v>
      </c>
      <c r="L31" s="21">
        <v>0.5</v>
      </c>
      <c r="M31" s="20">
        <v>6</v>
      </c>
      <c r="N31" s="21">
        <v>6</v>
      </c>
      <c r="O31" s="20">
        <v>7</v>
      </c>
      <c r="P31" s="21">
        <v>3</v>
      </c>
      <c r="Q31" s="22">
        <v>126</v>
      </c>
      <c r="R31" s="23">
        <v>9</v>
      </c>
    </row>
    <row r="32" spans="1:18" ht="210" customHeight="1" x14ac:dyDescent="0.25">
      <c r="A32" s="16">
        <v>28</v>
      </c>
      <c r="B32" s="17" t="s">
        <v>2003</v>
      </c>
      <c r="C32" s="18" t="s">
        <v>2004</v>
      </c>
      <c r="D32" s="28"/>
      <c r="E32" s="19" t="s">
        <v>216</v>
      </c>
      <c r="F32" s="19" t="s">
        <v>217</v>
      </c>
      <c r="G32" s="19" t="s">
        <v>757</v>
      </c>
      <c r="H32" s="19" t="s">
        <v>218</v>
      </c>
      <c r="I32" s="19" t="s">
        <v>599</v>
      </c>
      <c r="J32" s="19" t="s">
        <v>219</v>
      </c>
      <c r="K32" s="20">
        <v>1</v>
      </c>
      <c r="L32" s="21">
        <v>0.5</v>
      </c>
      <c r="M32" s="20">
        <v>6</v>
      </c>
      <c r="N32" s="21">
        <v>6</v>
      </c>
      <c r="O32" s="20">
        <v>7</v>
      </c>
      <c r="P32" s="21">
        <v>7</v>
      </c>
      <c r="Q32" s="22">
        <v>42</v>
      </c>
      <c r="R32" s="23">
        <v>21</v>
      </c>
    </row>
    <row r="33" spans="1:18" ht="210" customHeight="1" x14ac:dyDescent="0.25">
      <c r="A33" s="16">
        <v>29</v>
      </c>
      <c r="B33" s="17" t="s">
        <v>2003</v>
      </c>
      <c r="C33" s="18" t="s">
        <v>2004</v>
      </c>
      <c r="D33" s="28"/>
      <c r="E33" s="19" t="s">
        <v>261</v>
      </c>
      <c r="F33" s="19" t="s">
        <v>506</v>
      </c>
      <c r="G33" s="19" t="s">
        <v>786</v>
      </c>
      <c r="H33" s="19" t="s">
        <v>507</v>
      </c>
      <c r="I33" s="19" t="s">
        <v>599</v>
      </c>
      <c r="J33" s="19" t="s">
        <v>264</v>
      </c>
      <c r="K33" s="20">
        <v>1</v>
      </c>
      <c r="L33" s="21">
        <v>0.5</v>
      </c>
      <c r="M33" s="20">
        <v>6</v>
      </c>
      <c r="N33" s="21">
        <v>6</v>
      </c>
      <c r="O33" s="20">
        <v>7</v>
      </c>
      <c r="P33" s="21">
        <v>7</v>
      </c>
      <c r="Q33" s="22">
        <v>42</v>
      </c>
      <c r="R33" s="23">
        <v>21</v>
      </c>
    </row>
    <row r="34" spans="1:18" ht="210" customHeight="1" x14ac:dyDescent="0.25">
      <c r="A34" s="16">
        <v>30</v>
      </c>
      <c r="B34" s="17" t="s">
        <v>2003</v>
      </c>
      <c r="C34" s="18" t="s">
        <v>2004</v>
      </c>
      <c r="D34" s="28"/>
      <c r="E34" s="19" t="s">
        <v>515</v>
      </c>
      <c r="F34" s="19" t="s">
        <v>516</v>
      </c>
      <c r="G34" s="19" t="s">
        <v>792</v>
      </c>
      <c r="H34" s="19" t="s">
        <v>517</v>
      </c>
      <c r="I34" s="19" t="s">
        <v>595</v>
      </c>
      <c r="J34" s="19" t="s">
        <v>243</v>
      </c>
      <c r="K34" s="20">
        <v>0.5</v>
      </c>
      <c r="L34" s="21">
        <v>0.5</v>
      </c>
      <c r="M34" s="20">
        <v>6</v>
      </c>
      <c r="N34" s="21">
        <v>6</v>
      </c>
      <c r="O34" s="20">
        <v>3</v>
      </c>
      <c r="P34" s="21">
        <v>3</v>
      </c>
      <c r="Q34" s="22">
        <v>9</v>
      </c>
      <c r="R34" s="23">
        <v>9</v>
      </c>
    </row>
    <row r="35" spans="1:18" ht="210" customHeight="1" x14ac:dyDescent="0.25">
      <c r="A35" s="16">
        <v>31</v>
      </c>
      <c r="B35" s="17" t="s">
        <v>2003</v>
      </c>
      <c r="C35" s="18" t="s">
        <v>2004</v>
      </c>
      <c r="D35" s="28"/>
      <c r="E35" s="19" t="s">
        <v>273</v>
      </c>
      <c r="F35" s="19" t="s">
        <v>274</v>
      </c>
      <c r="G35" s="19" t="s">
        <v>793</v>
      </c>
      <c r="H35" s="19" t="s">
        <v>275</v>
      </c>
      <c r="I35" s="19" t="s">
        <v>595</v>
      </c>
      <c r="J35" s="19" t="s">
        <v>243</v>
      </c>
      <c r="K35" s="20">
        <v>0.5</v>
      </c>
      <c r="L35" s="21">
        <v>0.5</v>
      </c>
      <c r="M35" s="20">
        <v>6</v>
      </c>
      <c r="N35" s="21">
        <v>6</v>
      </c>
      <c r="O35" s="20">
        <v>3</v>
      </c>
      <c r="P35" s="21">
        <v>3</v>
      </c>
      <c r="Q35" s="22">
        <v>9</v>
      </c>
      <c r="R35" s="23">
        <v>9</v>
      </c>
    </row>
    <row r="36" spans="1:18" ht="210" customHeight="1" x14ac:dyDescent="0.25">
      <c r="A36" s="16">
        <v>32</v>
      </c>
      <c r="B36" s="17" t="s">
        <v>2003</v>
      </c>
      <c r="C36" s="18" t="s">
        <v>2004</v>
      </c>
      <c r="D36" s="28"/>
      <c r="E36" s="19" t="s">
        <v>267</v>
      </c>
      <c r="F36" s="19" t="s">
        <v>268</v>
      </c>
      <c r="G36" s="19" t="s">
        <v>796</v>
      </c>
      <c r="H36" s="19" t="s">
        <v>269</v>
      </c>
      <c r="I36" s="19" t="s">
        <v>599</v>
      </c>
      <c r="J36" s="19" t="s">
        <v>270</v>
      </c>
      <c r="K36" s="20">
        <v>1</v>
      </c>
      <c r="L36" s="21">
        <v>0.5</v>
      </c>
      <c r="M36" s="20">
        <v>6</v>
      </c>
      <c r="N36" s="21">
        <v>6</v>
      </c>
      <c r="O36" s="20">
        <v>7</v>
      </c>
      <c r="P36" s="21">
        <v>7</v>
      </c>
      <c r="Q36" s="22">
        <v>42</v>
      </c>
      <c r="R36" s="23">
        <v>21</v>
      </c>
    </row>
    <row r="37" spans="1:18" ht="126" x14ac:dyDescent="0.25">
      <c r="A37" s="16">
        <v>33</v>
      </c>
      <c r="B37" s="17" t="s">
        <v>2003</v>
      </c>
      <c r="C37" s="18" t="s">
        <v>2004</v>
      </c>
      <c r="D37" s="28"/>
      <c r="E37" s="19" t="s">
        <v>278</v>
      </c>
      <c r="F37" s="19" t="s">
        <v>279</v>
      </c>
      <c r="G37" s="19" t="s">
        <v>797</v>
      </c>
      <c r="H37" s="19" t="s">
        <v>280</v>
      </c>
      <c r="I37" s="19" t="s">
        <v>595</v>
      </c>
      <c r="J37" s="19" t="s">
        <v>243</v>
      </c>
      <c r="K37" s="20">
        <v>0.5</v>
      </c>
      <c r="L37" s="21">
        <v>0.52</v>
      </c>
      <c r="M37" s="20">
        <v>6</v>
      </c>
      <c r="N37" s="21">
        <v>6</v>
      </c>
      <c r="O37" s="20">
        <v>3</v>
      </c>
      <c r="P37" s="21">
        <v>3</v>
      </c>
      <c r="Q37" s="22">
        <v>9</v>
      </c>
      <c r="R37" s="23">
        <v>9.36</v>
      </c>
    </row>
    <row r="38" spans="1:18" ht="210" customHeight="1" x14ac:dyDescent="0.25">
      <c r="A38" s="16">
        <v>34</v>
      </c>
      <c r="B38" s="17" t="s">
        <v>2003</v>
      </c>
      <c r="C38" s="18" t="s">
        <v>2004</v>
      </c>
      <c r="D38" s="28"/>
      <c r="E38" s="19" t="s">
        <v>832</v>
      </c>
      <c r="F38" s="19" t="s">
        <v>833</v>
      </c>
      <c r="G38" s="19" t="s">
        <v>834</v>
      </c>
      <c r="H38" s="19" t="s">
        <v>835</v>
      </c>
      <c r="I38" s="19" t="s">
        <v>595</v>
      </c>
      <c r="J38" s="19" t="s">
        <v>243</v>
      </c>
      <c r="K38" s="20">
        <v>0.5</v>
      </c>
      <c r="L38" s="21">
        <v>0.5</v>
      </c>
      <c r="M38" s="20">
        <v>6</v>
      </c>
      <c r="N38" s="21">
        <v>6</v>
      </c>
      <c r="O38" s="20">
        <v>3</v>
      </c>
      <c r="P38" s="21">
        <v>3</v>
      </c>
      <c r="Q38" s="22">
        <v>9</v>
      </c>
      <c r="R38" s="23">
        <v>9</v>
      </c>
    </row>
    <row r="39" spans="1:18" ht="210" customHeight="1" x14ac:dyDescent="0.25">
      <c r="A39" s="16">
        <v>35</v>
      </c>
      <c r="B39" s="17" t="s">
        <v>2003</v>
      </c>
      <c r="C39" s="18" t="s">
        <v>2004</v>
      </c>
      <c r="D39" s="28"/>
      <c r="E39" s="19" t="s">
        <v>2005</v>
      </c>
      <c r="F39" s="19" t="s">
        <v>2006</v>
      </c>
      <c r="G39" s="19" t="s">
        <v>2007</v>
      </c>
      <c r="H39" s="19" t="s">
        <v>2008</v>
      </c>
      <c r="I39" s="19" t="s">
        <v>599</v>
      </c>
      <c r="J39" s="19" t="s">
        <v>2009</v>
      </c>
      <c r="K39" s="20">
        <v>0.5</v>
      </c>
      <c r="L39" s="21">
        <v>0.2</v>
      </c>
      <c r="M39" s="20">
        <v>6</v>
      </c>
      <c r="N39" s="21">
        <v>6</v>
      </c>
      <c r="O39" s="20">
        <v>7</v>
      </c>
      <c r="P39" s="21">
        <v>7</v>
      </c>
      <c r="Q39" s="22">
        <v>21</v>
      </c>
      <c r="R39" s="23">
        <v>8.4000000000000021</v>
      </c>
    </row>
    <row r="40" spans="1:18" ht="210" customHeight="1" x14ac:dyDescent="0.25">
      <c r="A40" s="16">
        <v>36</v>
      </c>
      <c r="B40" s="17" t="s">
        <v>2010</v>
      </c>
      <c r="C40" s="18" t="s">
        <v>2011</v>
      </c>
      <c r="D40" s="28"/>
      <c r="E40" s="19" t="s">
        <v>267</v>
      </c>
      <c r="F40" s="19" t="s">
        <v>268</v>
      </c>
      <c r="G40" s="19" t="s">
        <v>796</v>
      </c>
      <c r="H40" s="19" t="s">
        <v>269</v>
      </c>
      <c r="I40" s="19" t="s">
        <v>599</v>
      </c>
      <c r="J40" s="19" t="s">
        <v>270</v>
      </c>
      <c r="K40" s="20">
        <v>1</v>
      </c>
      <c r="L40" s="21">
        <v>0.5</v>
      </c>
      <c r="M40" s="20">
        <v>6</v>
      </c>
      <c r="N40" s="21">
        <v>6</v>
      </c>
      <c r="O40" s="20">
        <v>7</v>
      </c>
      <c r="P40" s="21">
        <v>7</v>
      </c>
      <c r="Q40" s="22">
        <v>42</v>
      </c>
      <c r="R40" s="23">
        <v>21</v>
      </c>
    </row>
    <row r="41" spans="1:18" ht="126" x14ac:dyDescent="0.25">
      <c r="A41" s="16">
        <v>37</v>
      </c>
      <c r="B41" s="17" t="s">
        <v>2010</v>
      </c>
      <c r="C41" s="18" t="s">
        <v>2011</v>
      </c>
      <c r="D41" s="28"/>
      <c r="E41" s="19" t="s">
        <v>278</v>
      </c>
      <c r="F41" s="19" t="s">
        <v>279</v>
      </c>
      <c r="G41" s="19" t="s">
        <v>797</v>
      </c>
      <c r="H41" s="19" t="s">
        <v>280</v>
      </c>
      <c r="I41" s="19" t="s">
        <v>595</v>
      </c>
      <c r="J41" s="19" t="s">
        <v>243</v>
      </c>
      <c r="K41" s="20">
        <v>0.5</v>
      </c>
      <c r="L41" s="21">
        <v>0.52</v>
      </c>
      <c r="M41" s="20">
        <v>6</v>
      </c>
      <c r="N41" s="21">
        <v>6</v>
      </c>
      <c r="O41" s="20">
        <v>3</v>
      </c>
      <c r="P41" s="21">
        <v>3</v>
      </c>
      <c r="Q41" s="22">
        <v>9</v>
      </c>
      <c r="R41" s="23">
        <v>9.36</v>
      </c>
    </row>
    <row r="42" spans="1:18" ht="210" customHeight="1" x14ac:dyDescent="0.25">
      <c r="A42" s="16">
        <v>38</v>
      </c>
      <c r="B42" s="17" t="s">
        <v>2012</v>
      </c>
      <c r="C42" s="18" t="s">
        <v>2013</v>
      </c>
      <c r="D42" s="28"/>
      <c r="E42" s="19" t="s">
        <v>818</v>
      </c>
      <c r="F42" s="19" t="s">
        <v>819</v>
      </c>
      <c r="G42" s="19" t="s">
        <v>820</v>
      </c>
      <c r="H42" s="19" t="s">
        <v>821</v>
      </c>
      <c r="I42" s="19" t="s">
        <v>595</v>
      </c>
      <c r="J42" s="19" t="s">
        <v>243</v>
      </c>
      <c r="K42" s="20">
        <v>0.5</v>
      </c>
      <c r="L42" s="21">
        <v>0.5</v>
      </c>
      <c r="M42" s="20">
        <v>6</v>
      </c>
      <c r="N42" s="21">
        <v>6</v>
      </c>
      <c r="O42" s="20">
        <v>3</v>
      </c>
      <c r="P42" s="21">
        <v>3</v>
      </c>
      <c r="Q42" s="22">
        <v>9</v>
      </c>
      <c r="R42" s="23">
        <v>9</v>
      </c>
    </row>
    <row r="43" spans="1:18" ht="210" customHeight="1" x14ac:dyDescent="0.25">
      <c r="A43" s="16">
        <v>39</v>
      </c>
      <c r="B43" s="17" t="s">
        <v>2012</v>
      </c>
      <c r="C43" s="18" t="s">
        <v>2013</v>
      </c>
      <c r="D43" s="28"/>
      <c r="E43" s="19" t="s">
        <v>832</v>
      </c>
      <c r="F43" s="19" t="s">
        <v>833</v>
      </c>
      <c r="G43" s="19" t="s">
        <v>834</v>
      </c>
      <c r="H43" s="19" t="s">
        <v>835</v>
      </c>
      <c r="I43" s="19" t="s">
        <v>595</v>
      </c>
      <c r="J43" s="19" t="s">
        <v>243</v>
      </c>
      <c r="K43" s="20">
        <v>0.5</v>
      </c>
      <c r="L43" s="21">
        <v>0.5</v>
      </c>
      <c r="M43" s="20">
        <v>6</v>
      </c>
      <c r="N43" s="21">
        <v>6</v>
      </c>
      <c r="O43" s="20">
        <v>3</v>
      </c>
      <c r="P43" s="21">
        <v>3</v>
      </c>
      <c r="Q43" s="22">
        <v>9</v>
      </c>
      <c r="R43" s="23">
        <v>9</v>
      </c>
    </row>
    <row r="44" spans="1:18" ht="210" customHeight="1" x14ac:dyDescent="0.25">
      <c r="A44" s="16">
        <v>40</v>
      </c>
      <c r="B44" s="17" t="s">
        <v>2014</v>
      </c>
      <c r="C44" s="18" t="s">
        <v>2015</v>
      </c>
      <c r="D44" s="28"/>
      <c r="E44" s="19" t="s">
        <v>726</v>
      </c>
      <c r="F44" s="19" t="s">
        <v>727</v>
      </c>
      <c r="G44" s="19" t="s">
        <v>728</v>
      </c>
      <c r="H44" s="19" t="s">
        <v>729</v>
      </c>
      <c r="I44" s="19" t="s">
        <v>658</v>
      </c>
      <c r="J44" s="19" t="s">
        <v>730</v>
      </c>
      <c r="K44" s="20">
        <v>3</v>
      </c>
      <c r="L44" s="21">
        <v>0.5</v>
      </c>
      <c r="M44" s="20">
        <v>6</v>
      </c>
      <c r="N44" s="21">
        <v>6</v>
      </c>
      <c r="O44" s="20">
        <v>7</v>
      </c>
      <c r="P44" s="21">
        <v>3</v>
      </c>
      <c r="Q44" s="22">
        <v>126</v>
      </c>
      <c r="R44" s="23">
        <v>9</v>
      </c>
    </row>
    <row r="45" spans="1:18" ht="210" customHeight="1" x14ac:dyDescent="0.25">
      <c r="A45" s="16">
        <v>41</v>
      </c>
      <c r="B45" s="17" t="s">
        <v>2014</v>
      </c>
      <c r="C45" s="18" t="s">
        <v>2015</v>
      </c>
      <c r="D45" s="28"/>
      <c r="E45" s="19" t="s">
        <v>194</v>
      </c>
      <c r="F45" s="19" t="s">
        <v>195</v>
      </c>
      <c r="G45" s="19" t="s">
        <v>733</v>
      </c>
      <c r="H45" s="19" t="s">
        <v>196</v>
      </c>
      <c r="I45" s="19" t="s">
        <v>658</v>
      </c>
      <c r="J45" s="19" t="s">
        <v>197</v>
      </c>
      <c r="K45" s="20">
        <v>3</v>
      </c>
      <c r="L45" s="21">
        <v>0.5</v>
      </c>
      <c r="M45" s="20">
        <v>6</v>
      </c>
      <c r="N45" s="21">
        <v>6</v>
      </c>
      <c r="O45" s="20">
        <v>7</v>
      </c>
      <c r="P45" s="21">
        <v>3</v>
      </c>
      <c r="Q45" s="22">
        <v>126</v>
      </c>
      <c r="R45" s="23">
        <v>9</v>
      </c>
    </row>
    <row r="46" spans="1:18" ht="210" customHeight="1" x14ac:dyDescent="0.25">
      <c r="A46" s="16">
        <v>42</v>
      </c>
      <c r="B46" s="17" t="s">
        <v>2014</v>
      </c>
      <c r="C46" s="18" t="s">
        <v>2015</v>
      </c>
      <c r="D46" s="28"/>
      <c r="E46" s="19" t="s">
        <v>211</v>
      </c>
      <c r="F46" s="19" t="s">
        <v>212</v>
      </c>
      <c r="G46" s="19" t="s">
        <v>747</v>
      </c>
      <c r="H46" s="19" t="s">
        <v>213</v>
      </c>
      <c r="I46" s="19" t="s">
        <v>595</v>
      </c>
      <c r="J46" s="19" t="s">
        <v>184</v>
      </c>
      <c r="K46" s="20">
        <v>0.5</v>
      </c>
      <c r="L46" s="21">
        <v>0.5</v>
      </c>
      <c r="M46" s="20">
        <v>6</v>
      </c>
      <c r="N46" s="21">
        <v>6</v>
      </c>
      <c r="O46" s="20">
        <v>3</v>
      </c>
      <c r="P46" s="21">
        <v>3</v>
      </c>
      <c r="Q46" s="22">
        <v>9</v>
      </c>
      <c r="R46" s="23">
        <v>9</v>
      </c>
    </row>
    <row r="47" spans="1:18" ht="210" customHeight="1" x14ac:dyDescent="0.25">
      <c r="A47" s="16">
        <v>43</v>
      </c>
      <c r="B47" s="17" t="s">
        <v>2014</v>
      </c>
      <c r="C47" s="18" t="s">
        <v>2015</v>
      </c>
      <c r="D47" s="28"/>
      <c r="E47" s="19" t="s">
        <v>478</v>
      </c>
      <c r="F47" s="19" t="s">
        <v>479</v>
      </c>
      <c r="G47" s="19" t="s">
        <v>751</v>
      </c>
      <c r="H47" s="19" t="s">
        <v>480</v>
      </c>
      <c r="I47" s="19" t="s">
        <v>595</v>
      </c>
      <c r="J47" s="19" t="s">
        <v>184</v>
      </c>
      <c r="K47" s="20">
        <v>0.5</v>
      </c>
      <c r="L47" s="21">
        <v>0.5</v>
      </c>
      <c r="M47" s="20">
        <v>6</v>
      </c>
      <c r="N47" s="21">
        <v>6</v>
      </c>
      <c r="O47" s="20">
        <v>3</v>
      </c>
      <c r="P47" s="21">
        <v>3</v>
      </c>
      <c r="Q47" s="22">
        <v>9</v>
      </c>
      <c r="R47" s="23">
        <v>9</v>
      </c>
    </row>
    <row r="48" spans="1:18" ht="210" customHeight="1" x14ac:dyDescent="0.25">
      <c r="B48" s="17"/>
      <c r="G48" s="19" t="str">
        <f>IF(F48="","",VLOOKUP(F48,[9]списки!$U$2:$V$147,2,))</f>
        <v/>
      </c>
      <c r="I48" s="19" t="str">
        <f>IF(F48="","",VLOOKUP(Q48,[9]списки!$O$2:$P$8,2))</f>
        <v/>
      </c>
    </row>
    <row r="49" spans="2:9" ht="210" customHeight="1" x14ac:dyDescent="0.25">
      <c r="B49" s="17"/>
    </row>
    <row r="50" spans="2:9" ht="210" customHeight="1" x14ac:dyDescent="0.25">
      <c r="B50" s="17"/>
    </row>
    <row r="51" spans="2:9" ht="210" customHeight="1" x14ac:dyDescent="0.25">
      <c r="B51" s="17"/>
    </row>
    <row r="52" spans="2:9" x14ac:dyDescent="0.25">
      <c r="B52" s="17"/>
    </row>
    <row r="53" spans="2:9" ht="210" customHeight="1" x14ac:dyDescent="0.25">
      <c r="B53" s="17"/>
    </row>
    <row r="54" spans="2:9" ht="210" customHeight="1" x14ac:dyDescent="0.25">
      <c r="B54" s="17"/>
    </row>
    <row r="55" spans="2:9" ht="210" customHeight="1" x14ac:dyDescent="0.25">
      <c r="B55" s="17"/>
      <c r="G55" s="19" t="str">
        <f>IF(F55="","",VLOOKUP(F55,[9]списки!$U$2:$V$147,2,))</f>
        <v/>
      </c>
      <c r="I55" s="19" t="str">
        <f>IF(F55="","",VLOOKUP(Q55,[9]списки!$O$2:$P$8,2))</f>
        <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7 Q9:R10 Q13:R13 Q16:R1048576">
    <cfRule type="expression" dxfId="195" priority="21">
      <formula>IF(ROW(Q1)&gt;6,Q1&gt;400)</formula>
    </cfRule>
    <cfRule type="expression" dxfId="194" priority="22">
      <formula>IF(ROW(Q1)&gt;6,Q1&gt;200)</formula>
    </cfRule>
    <cfRule type="expression" dxfId="193" priority="23">
      <formula>IF(ROW(Q1)&gt;6,Q1&gt;70)</formula>
    </cfRule>
    <cfRule type="expression" dxfId="192" priority="24">
      <formula>IF(ROW(Q1)&gt;6,Q1&gt;20)</formula>
    </cfRule>
  </conditionalFormatting>
  <conditionalFormatting sqref="Q8:R8">
    <cfRule type="expression" dxfId="191" priority="17">
      <formula>IF(ROW(Q8)&gt;6,Q8&gt;400)</formula>
    </cfRule>
    <cfRule type="expression" dxfId="190" priority="18">
      <formula>IF(ROW(Q8)&gt;6,Q8&gt;200)</formula>
    </cfRule>
    <cfRule type="expression" dxfId="189" priority="19">
      <formula>IF(ROW(Q8)&gt;6,Q8&gt;70)</formula>
    </cfRule>
    <cfRule type="expression" dxfId="188" priority="20">
      <formula>IF(ROW(Q8)&gt;6,Q8&gt;20)</formula>
    </cfRule>
  </conditionalFormatting>
  <conditionalFormatting sqref="Q11:R11">
    <cfRule type="expression" dxfId="187" priority="13">
      <formula>IF(ROW(Q11)&gt;6,Q11&gt;400)</formula>
    </cfRule>
    <cfRule type="expression" dxfId="186" priority="14">
      <formula>IF(ROW(Q11)&gt;6,Q11&gt;200)</formula>
    </cfRule>
    <cfRule type="expression" dxfId="185" priority="15">
      <formula>IF(ROW(Q11)&gt;6,Q11&gt;70)</formula>
    </cfRule>
    <cfRule type="expression" dxfId="184" priority="16">
      <formula>IF(ROW(Q11)&gt;6,Q11&gt;20)</formula>
    </cfRule>
  </conditionalFormatting>
  <conditionalFormatting sqref="Q12:R12">
    <cfRule type="expression" dxfId="183" priority="9">
      <formula>IF(ROW(Q12)&gt;6,Q12&gt;400)</formula>
    </cfRule>
    <cfRule type="expression" dxfId="182" priority="10">
      <formula>IF(ROW(Q12)&gt;6,Q12&gt;200)</formula>
    </cfRule>
    <cfRule type="expression" dxfId="181" priority="11">
      <formula>IF(ROW(Q12)&gt;6,Q12&gt;70)</formula>
    </cfRule>
    <cfRule type="expression" dxfId="180" priority="12">
      <formula>IF(ROW(Q12)&gt;6,Q12&gt;20)</formula>
    </cfRule>
  </conditionalFormatting>
  <conditionalFormatting sqref="Q14:R14">
    <cfRule type="expression" dxfId="179" priority="5">
      <formula>IF(ROW(Q14)&gt;6,Q14&gt;400)</formula>
    </cfRule>
    <cfRule type="expression" dxfId="178" priority="6">
      <formula>IF(ROW(Q14)&gt;6,Q14&gt;200)</formula>
    </cfRule>
    <cfRule type="expression" dxfId="177" priority="7">
      <formula>IF(ROW(Q14)&gt;6,Q14&gt;70)</formula>
    </cfRule>
    <cfRule type="expression" dxfId="176" priority="8">
      <formula>IF(ROW(Q14)&gt;6,Q14&gt;20)</formula>
    </cfRule>
  </conditionalFormatting>
  <conditionalFormatting sqref="Q15:R15">
    <cfRule type="expression" dxfId="175" priority="1">
      <formula>IF(ROW(Q15)&gt;6,Q15&gt;400)</formula>
    </cfRule>
    <cfRule type="expression" dxfId="174" priority="2">
      <formula>IF(ROW(Q15)&gt;6,Q15&gt;200)</formula>
    </cfRule>
    <cfRule type="expression" dxfId="173" priority="3">
      <formula>IF(ROW(Q15)&gt;6,Q15&gt;70)</formula>
    </cfRule>
    <cfRule type="expression" dxfId="172" priority="4">
      <formula>IF(ROW(Q15)&gt;6,Q15&gt;20)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5" fitToHeight="0" orientation="landscape" r:id="rId1"/>
  <colBreaks count="1" manualBreakCount="1">
    <brk id="18"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9"/>
  <sheetViews>
    <sheetView view="pageBreakPreview" topLeftCell="A43" zoomScale="60" zoomScaleNormal="80" workbookViewId="0">
      <selection activeCell="B44" sqref="B44"/>
    </sheetView>
  </sheetViews>
  <sheetFormatPr defaultColWidth="9.140625" defaultRowHeight="21" x14ac:dyDescent="0.25"/>
  <cols>
    <col min="1" max="1" width="7.42578125" style="16" customWidth="1"/>
    <col min="2" max="2" width="114" style="18" customWidth="1"/>
    <col min="3" max="3" width="77.5703125" style="18" hidden="1" customWidth="1"/>
    <col min="4" max="4" width="12.7109375" style="18" hidden="1" customWidth="1"/>
    <col min="5" max="5" width="27.7109375" style="19" customWidth="1"/>
    <col min="6" max="6" width="11.5703125" style="19" customWidth="1"/>
    <col min="7" max="7" width="39.85546875" style="19" customWidth="1"/>
    <col min="8" max="8" width="39.42578125" style="19" customWidth="1"/>
    <col min="9" max="9" width="32.140625" style="19" customWidth="1"/>
    <col min="10" max="10" width="42.57031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16">
        <v>1</v>
      </c>
      <c r="B7" s="17" t="s">
        <v>2016</v>
      </c>
      <c r="C7" s="18" t="s">
        <v>2017</v>
      </c>
      <c r="D7" s="28"/>
      <c r="E7" s="19" t="s">
        <v>19</v>
      </c>
      <c r="F7" s="19" t="s">
        <v>20</v>
      </c>
      <c r="G7" s="19" t="s">
        <v>594</v>
      </c>
      <c r="H7" s="19" t="s">
        <v>21</v>
      </c>
      <c r="I7" s="19" t="s">
        <v>595</v>
      </c>
      <c r="J7" s="19" t="s">
        <v>397</v>
      </c>
      <c r="K7" s="20">
        <v>1</v>
      </c>
      <c r="L7" s="21">
        <v>1</v>
      </c>
      <c r="M7" s="20">
        <v>6</v>
      </c>
      <c r="N7" s="21">
        <v>6</v>
      </c>
      <c r="O7" s="20">
        <v>3</v>
      </c>
      <c r="P7" s="21">
        <v>3</v>
      </c>
      <c r="Q7" s="22">
        <v>18</v>
      </c>
      <c r="R7" s="23">
        <v>18</v>
      </c>
    </row>
    <row r="8" spans="1:20" ht="210" customHeight="1" x14ac:dyDescent="0.25">
      <c r="A8" s="16">
        <v>2</v>
      </c>
      <c r="B8" s="17" t="s">
        <v>2016</v>
      </c>
      <c r="C8" s="18" t="s">
        <v>2017</v>
      </c>
      <c r="D8" s="28"/>
      <c r="E8" s="19" t="s">
        <v>426</v>
      </c>
      <c r="F8" s="19" t="s">
        <v>32</v>
      </c>
      <c r="G8" s="19" t="s">
        <v>647</v>
      </c>
      <c r="H8" s="19" t="s">
        <v>33</v>
      </c>
      <c r="I8" s="19" t="s">
        <v>599</v>
      </c>
      <c r="J8" s="19" t="s">
        <v>34</v>
      </c>
      <c r="K8" s="20">
        <v>3</v>
      </c>
      <c r="L8" s="21">
        <v>1</v>
      </c>
      <c r="M8" s="20">
        <v>6</v>
      </c>
      <c r="N8" s="21">
        <v>6</v>
      </c>
      <c r="O8" s="20">
        <v>3</v>
      </c>
      <c r="P8" s="21">
        <v>3</v>
      </c>
      <c r="Q8" s="22">
        <v>54</v>
      </c>
      <c r="R8" s="23">
        <v>18</v>
      </c>
    </row>
    <row r="9" spans="1:20" ht="210" customHeight="1" x14ac:dyDescent="0.25">
      <c r="A9" s="16">
        <v>3</v>
      </c>
      <c r="B9" s="17" t="s">
        <v>2016</v>
      </c>
      <c r="C9" s="18" t="s">
        <v>2017</v>
      </c>
      <c r="D9" s="28"/>
      <c r="E9" s="19" t="s">
        <v>133</v>
      </c>
      <c r="F9" s="19" t="s">
        <v>134</v>
      </c>
      <c r="G9" s="19" t="s">
        <v>652</v>
      </c>
      <c r="H9" s="19" t="s">
        <v>135</v>
      </c>
      <c r="I9" s="19" t="s">
        <v>599</v>
      </c>
      <c r="J9" s="19" t="s">
        <v>130</v>
      </c>
      <c r="K9" s="20">
        <v>0.5</v>
      </c>
      <c r="L9" s="21">
        <v>0.2</v>
      </c>
      <c r="M9" s="20">
        <v>3</v>
      </c>
      <c r="N9" s="21">
        <v>3</v>
      </c>
      <c r="O9" s="20">
        <v>15</v>
      </c>
      <c r="P9" s="21">
        <v>15</v>
      </c>
      <c r="Q9" s="22">
        <v>22.5</v>
      </c>
      <c r="R9" s="23">
        <v>9.0000000000000018</v>
      </c>
    </row>
    <row r="10" spans="1:20" ht="210" customHeight="1" x14ac:dyDescent="0.25">
      <c r="A10" s="16">
        <v>4</v>
      </c>
      <c r="B10" s="17" t="s">
        <v>2016</v>
      </c>
      <c r="C10" s="18" t="s">
        <v>2017</v>
      </c>
      <c r="D10" s="28"/>
      <c r="E10" s="19" t="s">
        <v>171</v>
      </c>
      <c r="F10" s="19" t="s">
        <v>172</v>
      </c>
      <c r="G10" s="19" t="s">
        <v>653</v>
      </c>
      <c r="H10" s="19" t="s">
        <v>173</v>
      </c>
      <c r="I10" s="19" t="s">
        <v>599</v>
      </c>
      <c r="J10" s="19" t="s">
        <v>654</v>
      </c>
      <c r="K10" s="20">
        <v>3</v>
      </c>
      <c r="L10" s="21">
        <v>0.5</v>
      </c>
      <c r="M10" s="20">
        <v>3</v>
      </c>
      <c r="N10" s="21">
        <v>3</v>
      </c>
      <c r="O10" s="20">
        <v>3</v>
      </c>
      <c r="P10" s="21">
        <v>3</v>
      </c>
      <c r="Q10" s="22">
        <v>27</v>
      </c>
      <c r="R10" s="23">
        <v>4.5</v>
      </c>
    </row>
    <row r="11" spans="1:20" ht="210" customHeight="1" x14ac:dyDescent="0.25">
      <c r="A11" s="16">
        <v>5</v>
      </c>
      <c r="B11" s="17" t="s">
        <v>2016</v>
      </c>
      <c r="C11" s="18" t="s">
        <v>2017</v>
      </c>
      <c r="D11" s="28"/>
      <c r="E11" s="19" t="s">
        <v>1791</v>
      </c>
      <c r="F11" s="19" t="s">
        <v>178</v>
      </c>
      <c r="G11" s="19" t="s">
        <v>656</v>
      </c>
      <c r="H11" s="19" t="s">
        <v>179</v>
      </c>
      <c r="I11" s="19" t="s">
        <v>599</v>
      </c>
      <c r="J11" s="19" t="s">
        <v>180</v>
      </c>
      <c r="K11" s="20">
        <v>3</v>
      </c>
      <c r="L11" s="21">
        <v>1</v>
      </c>
      <c r="M11" s="20">
        <v>3</v>
      </c>
      <c r="N11" s="21">
        <v>3</v>
      </c>
      <c r="O11" s="20">
        <v>3</v>
      </c>
      <c r="P11" s="21">
        <v>3</v>
      </c>
      <c r="Q11" s="22">
        <v>27</v>
      </c>
      <c r="R11" s="23">
        <v>9</v>
      </c>
    </row>
    <row r="12" spans="1:20" ht="210" customHeight="1" x14ac:dyDescent="0.25">
      <c r="A12" s="16">
        <v>6</v>
      </c>
      <c r="B12" s="17" t="s">
        <v>2016</v>
      </c>
      <c r="C12" s="18" t="s">
        <v>2017</v>
      </c>
      <c r="D12" s="28"/>
      <c r="E12" s="19" t="s">
        <v>240</v>
      </c>
      <c r="F12" s="19" t="s">
        <v>241</v>
      </c>
      <c r="G12" s="19" t="s">
        <v>990</v>
      </c>
      <c r="H12" s="19" t="s">
        <v>242</v>
      </c>
      <c r="I12" s="19" t="s">
        <v>595</v>
      </c>
      <c r="J12" s="19" t="s">
        <v>243</v>
      </c>
      <c r="K12" s="20">
        <v>0.5</v>
      </c>
      <c r="L12" s="21">
        <v>0.5</v>
      </c>
      <c r="M12" s="20">
        <v>6</v>
      </c>
      <c r="N12" s="21">
        <v>6</v>
      </c>
      <c r="O12" s="20">
        <v>3</v>
      </c>
      <c r="P12" s="21">
        <v>3</v>
      </c>
      <c r="Q12" s="22">
        <v>9</v>
      </c>
      <c r="R12" s="23">
        <v>9</v>
      </c>
    </row>
    <row r="13" spans="1:20" ht="210" customHeight="1" x14ac:dyDescent="0.25">
      <c r="A13" s="16">
        <v>7</v>
      </c>
      <c r="B13" s="17" t="s">
        <v>2016</v>
      </c>
      <c r="C13" s="18" t="s">
        <v>2017</v>
      </c>
      <c r="D13" s="28"/>
      <c r="E13" s="19" t="s">
        <v>532</v>
      </c>
      <c r="F13" s="19" t="s">
        <v>533</v>
      </c>
      <c r="G13" s="19" t="s">
        <v>657</v>
      </c>
      <c r="H13" s="19" t="s">
        <v>534</v>
      </c>
      <c r="I13" s="19" t="s">
        <v>658</v>
      </c>
      <c r="J13" s="19" t="s">
        <v>535</v>
      </c>
      <c r="K13" s="20">
        <v>3</v>
      </c>
      <c r="L13" s="21">
        <v>0.5</v>
      </c>
      <c r="M13" s="20">
        <v>6</v>
      </c>
      <c r="N13" s="21">
        <v>6</v>
      </c>
      <c r="O13" s="20">
        <v>7</v>
      </c>
      <c r="P13" s="21">
        <v>7</v>
      </c>
      <c r="Q13" s="22">
        <v>126</v>
      </c>
      <c r="R13" s="23">
        <v>21</v>
      </c>
    </row>
    <row r="14" spans="1:20" ht="210" customHeight="1" x14ac:dyDescent="0.25">
      <c r="A14" s="16">
        <v>8</v>
      </c>
      <c r="B14" s="17" t="s">
        <v>2016</v>
      </c>
      <c r="C14" s="18" t="s">
        <v>2017</v>
      </c>
      <c r="D14" s="28"/>
      <c r="E14" s="19" t="s">
        <v>309</v>
      </c>
      <c r="F14" s="19" t="s">
        <v>310</v>
      </c>
      <c r="G14" s="19" t="s">
        <v>659</v>
      </c>
      <c r="H14" s="19" t="s">
        <v>311</v>
      </c>
      <c r="I14" s="19" t="s">
        <v>599</v>
      </c>
      <c r="J14" s="19" t="s">
        <v>312</v>
      </c>
      <c r="K14" s="20">
        <v>1</v>
      </c>
      <c r="L14" s="21">
        <v>0.5</v>
      </c>
      <c r="M14" s="20">
        <v>6</v>
      </c>
      <c r="N14" s="21">
        <v>6</v>
      </c>
      <c r="O14" s="20">
        <v>7</v>
      </c>
      <c r="P14" s="21">
        <v>7</v>
      </c>
      <c r="Q14" s="22">
        <v>42</v>
      </c>
      <c r="R14" s="23">
        <v>21</v>
      </c>
    </row>
    <row r="15" spans="1:20" ht="210" customHeight="1" x14ac:dyDescent="0.25">
      <c r="A15" s="16">
        <v>9</v>
      </c>
      <c r="B15" s="17" t="s">
        <v>2016</v>
      </c>
      <c r="C15" s="18" t="s">
        <v>2017</v>
      </c>
      <c r="D15" s="28"/>
      <c r="E15" s="19" t="s">
        <v>333</v>
      </c>
      <c r="F15" s="19" t="s">
        <v>334</v>
      </c>
      <c r="G15" s="19" t="s">
        <v>660</v>
      </c>
      <c r="H15" s="19" t="s">
        <v>335</v>
      </c>
      <c r="I15" s="19" t="s">
        <v>661</v>
      </c>
      <c r="J15" s="19" t="s">
        <v>336</v>
      </c>
      <c r="K15" s="20">
        <v>3</v>
      </c>
      <c r="L15" s="21">
        <v>0.5</v>
      </c>
      <c r="M15" s="20">
        <v>6</v>
      </c>
      <c r="N15" s="21">
        <v>6</v>
      </c>
      <c r="O15" s="20">
        <v>15</v>
      </c>
      <c r="P15" s="21">
        <v>15</v>
      </c>
      <c r="Q15" s="22">
        <v>270</v>
      </c>
      <c r="R15" s="23">
        <v>45</v>
      </c>
    </row>
    <row r="16" spans="1:20" ht="210" customHeight="1" x14ac:dyDescent="0.25">
      <c r="A16" s="16">
        <v>10</v>
      </c>
      <c r="B16" s="17" t="s">
        <v>2016</v>
      </c>
      <c r="C16" s="18" t="s">
        <v>2017</v>
      </c>
      <c r="D16" s="28"/>
      <c r="E16" s="19" t="s">
        <v>662</v>
      </c>
      <c r="F16" s="19" t="s">
        <v>663</v>
      </c>
      <c r="G16" s="19" t="s">
        <v>664</v>
      </c>
      <c r="H16" s="19" t="s">
        <v>665</v>
      </c>
      <c r="I16" s="19" t="s">
        <v>599</v>
      </c>
      <c r="J16" s="19" t="s">
        <v>666</v>
      </c>
      <c r="K16" s="20">
        <v>0.5</v>
      </c>
      <c r="L16" s="21">
        <v>0.2</v>
      </c>
      <c r="M16" s="20">
        <v>6</v>
      </c>
      <c r="N16" s="21">
        <v>6</v>
      </c>
      <c r="O16" s="20">
        <v>7</v>
      </c>
      <c r="P16" s="21">
        <v>7</v>
      </c>
      <c r="Q16" s="22">
        <v>21</v>
      </c>
      <c r="R16" s="23">
        <v>8.4000000000000021</v>
      </c>
    </row>
    <row r="17" spans="1:18" ht="210" customHeight="1" x14ac:dyDescent="0.25">
      <c r="A17" s="16">
        <v>11</v>
      </c>
      <c r="B17" s="17" t="s">
        <v>2016</v>
      </c>
      <c r="C17" s="18" t="s">
        <v>2017</v>
      </c>
      <c r="D17" s="28"/>
      <c r="E17" s="19" t="s">
        <v>1781</v>
      </c>
      <c r="F17" s="19" t="s">
        <v>347</v>
      </c>
      <c r="G17" s="19" t="s">
        <v>667</v>
      </c>
      <c r="H17" s="19" t="s">
        <v>348</v>
      </c>
      <c r="I17" s="19" t="s">
        <v>658</v>
      </c>
      <c r="J17" s="19" t="s">
        <v>349</v>
      </c>
      <c r="K17" s="20">
        <v>0.5</v>
      </c>
      <c r="L17" s="21">
        <v>0.1</v>
      </c>
      <c r="M17" s="20">
        <v>6</v>
      </c>
      <c r="N17" s="21">
        <v>6</v>
      </c>
      <c r="O17" s="20">
        <v>40</v>
      </c>
      <c r="P17" s="21">
        <v>40</v>
      </c>
      <c r="Q17" s="22">
        <v>120</v>
      </c>
      <c r="R17" s="23">
        <v>24.000000000000004</v>
      </c>
    </row>
    <row r="18" spans="1:18" ht="210" customHeight="1" x14ac:dyDescent="0.25">
      <c r="A18" s="16">
        <v>12</v>
      </c>
      <c r="B18" s="17" t="s">
        <v>2016</v>
      </c>
      <c r="C18" s="18" t="s">
        <v>2017</v>
      </c>
      <c r="D18" s="28"/>
      <c r="E18" s="19" t="s">
        <v>352</v>
      </c>
      <c r="F18" s="19" t="s">
        <v>353</v>
      </c>
      <c r="G18" s="19" t="s">
        <v>668</v>
      </c>
      <c r="H18" s="19" t="s">
        <v>354</v>
      </c>
      <c r="I18" s="19" t="s">
        <v>658</v>
      </c>
      <c r="J18" s="19" t="s">
        <v>355</v>
      </c>
      <c r="K18" s="20">
        <v>1</v>
      </c>
      <c r="L18" s="21">
        <v>0.2</v>
      </c>
      <c r="M18" s="20">
        <v>6</v>
      </c>
      <c r="N18" s="21">
        <v>6</v>
      </c>
      <c r="O18" s="20">
        <v>15</v>
      </c>
      <c r="P18" s="21">
        <v>15</v>
      </c>
      <c r="Q18" s="22">
        <v>90</v>
      </c>
      <c r="R18" s="23">
        <v>18.000000000000004</v>
      </c>
    </row>
    <row r="19" spans="1:18" ht="210" customHeight="1" x14ac:dyDescent="0.25">
      <c r="A19" s="16">
        <v>13</v>
      </c>
      <c r="B19" s="17" t="s">
        <v>2016</v>
      </c>
      <c r="C19" s="18" t="s">
        <v>2017</v>
      </c>
      <c r="D19" s="28"/>
      <c r="E19" s="19" t="s">
        <v>352</v>
      </c>
      <c r="F19" s="19" t="s">
        <v>569</v>
      </c>
      <c r="G19" s="19" t="s">
        <v>670</v>
      </c>
      <c r="H19" s="19" t="s">
        <v>570</v>
      </c>
      <c r="I19" s="19" t="s">
        <v>658</v>
      </c>
      <c r="J19" s="19" t="s">
        <v>355</v>
      </c>
      <c r="K19" s="20">
        <v>1</v>
      </c>
      <c r="L19" s="21">
        <v>0.2</v>
      </c>
      <c r="M19" s="20">
        <v>6</v>
      </c>
      <c r="N19" s="21">
        <v>6</v>
      </c>
      <c r="O19" s="20">
        <v>15</v>
      </c>
      <c r="P19" s="21">
        <v>15</v>
      </c>
      <c r="Q19" s="22">
        <v>90</v>
      </c>
      <c r="R19" s="23">
        <v>18.000000000000004</v>
      </c>
    </row>
    <row r="20" spans="1:18" ht="210" customHeight="1" x14ac:dyDescent="0.25">
      <c r="A20" s="16">
        <v>14</v>
      </c>
      <c r="B20" s="17" t="s">
        <v>2016</v>
      </c>
      <c r="C20" s="18" t="s">
        <v>2017</v>
      </c>
      <c r="D20" s="28"/>
      <c r="E20" s="19" t="s">
        <v>352</v>
      </c>
      <c r="F20" s="19" t="s">
        <v>575</v>
      </c>
      <c r="G20" s="19" t="s">
        <v>673</v>
      </c>
      <c r="H20" s="19" t="s">
        <v>576</v>
      </c>
      <c r="I20" s="19" t="s">
        <v>658</v>
      </c>
      <c r="J20" s="19" t="s">
        <v>355</v>
      </c>
      <c r="K20" s="20">
        <v>1</v>
      </c>
      <c r="L20" s="21">
        <v>0.2</v>
      </c>
      <c r="M20" s="20">
        <v>6</v>
      </c>
      <c r="N20" s="21">
        <v>6</v>
      </c>
      <c r="O20" s="20">
        <v>15</v>
      </c>
      <c r="P20" s="21">
        <v>15</v>
      </c>
      <c r="Q20" s="22">
        <v>90</v>
      </c>
      <c r="R20" s="23">
        <v>18.000000000000004</v>
      </c>
    </row>
    <row r="21" spans="1:18" ht="210" customHeight="1" x14ac:dyDescent="0.25">
      <c r="A21" s="16">
        <v>15</v>
      </c>
      <c r="B21" s="17" t="s">
        <v>2016</v>
      </c>
      <c r="C21" s="18" t="s">
        <v>2017</v>
      </c>
      <c r="D21" s="28"/>
      <c r="E21" s="19" t="s">
        <v>582</v>
      </c>
      <c r="F21" s="19" t="s">
        <v>583</v>
      </c>
      <c r="G21" s="19" t="s">
        <v>675</v>
      </c>
      <c r="H21" s="19" t="s">
        <v>584</v>
      </c>
      <c r="I21" s="19" t="s">
        <v>595</v>
      </c>
      <c r="J21" s="19" t="s">
        <v>184</v>
      </c>
      <c r="K21" s="20">
        <v>0.2</v>
      </c>
      <c r="L21" s="21">
        <v>0.2</v>
      </c>
      <c r="M21" s="20">
        <v>6</v>
      </c>
      <c r="N21" s="21">
        <v>6</v>
      </c>
      <c r="O21" s="20">
        <v>7</v>
      </c>
      <c r="P21" s="21">
        <v>7</v>
      </c>
      <c r="Q21" s="22">
        <v>8.4000000000000021</v>
      </c>
      <c r="R21" s="23">
        <v>8.4000000000000021</v>
      </c>
    </row>
    <row r="22" spans="1:18" ht="210" customHeight="1" x14ac:dyDescent="0.25">
      <c r="A22" s="16">
        <v>16</v>
      </c>
      <c r="B22" s="17" t="s">
        <v>2016</v>
      </c>
      <c r="C22" s="18" t="s">
        <v>2017</v>
      </c>
      <c r="D22" s="28"/>
      <c r="E22" s="19" t="s">
        <v>585</v>
      </c>
      <c r="F22" s="19" t="s">
        <v>586</v>
      </c>
      <c r="G22" s="19" t="s">
        <v>676</v>
      </c>
      <c r="H22" s="19" t="s">
        <v>587</v>
      </c>
      <c r="I22" s="19" t="s">
        <v>595</v>
      </c>
      <c r="J22" s="19" t="s">
        <v>184</v>
      </c>
      <c r="K22" s="20">
        <v>0.1</v>
      </c>
      <c r="L22" s="21">
        <v>0.1</v>
      </c>
      <c r="M22" s="20">
        <v>6</v>
      </c>
      <c r="N22" s="21">
        <v>6</v>
      </c>
      <c r="O22" s="20">
        <v>15</v>
      </c>
      <c r="P22" s="21">
        <v>15</v>
      </c>
      <c r="Q22" s="22">
        <v>9.0000000000000018</v>
      </c>
      <c r="R22" s="23">
        <v>9.0000000000000018</v>
      </c>
    </row>
    <row r="23" spans="1:18" ht="210" customHeight="1" x14ac:dyDescent="0.25">
      <c r="A23" s="16">
        <v>17</v>
      </c>
      <c r="B23" s="17" t="s">
        <v>2018</v>
      </c>
      <c r="C23" s="18" t="s">
        <v>2019</v>
      </c>
      <c r="D23" s="28"/>
      <c r="E23" s="19" t="s">
        <v>103</v>
      </c>
      <c r="F23" s="19" t="s">
        <v>104</v>
      </c>
      <c r="G23" s="19" t="s">
        <v>643</v>
      </c>
      <c r="H23" s="19" t="s">
        <v>105</v>
      </c>
      <c r="I23" s="19" t="s">
        <v>599</v>
      </c>
      <c r="J23" s="19" t="s">
        <v>106</v>
      </c>
      <c r="K23" s="20">
        <v>0.5</v>
      </c>
      <c r="L23" s="21">
        <v>0.2</v>
      </c>
      <c r="M23" s="20">
        <v>6</v>
      </c>
      <c r="N23" s="21">
        <v>6</v>
      </c>
      <c r="O23" s="20">
        <v>15</v>
      </c>
      <c r="P23" s="21">
        <v>15</v>
      </c>
      <c r="Q23" s="22">
        <v>45</v>
      </c>
      <c r="R23" s="23">
        <v>18.000000000000004</v>
      </c>
    </row>
    <row r="24" spans="1:18" ht="210" customHeight="1" x14ac:dyDescent="0.25">
      <c r="A24" s="16">
        <v>18</v>
      </c>
      <c r="B24" s="17" t="s">
        <v>2018</v>
      </c>
      <c r="C24" s="18" t="s">
        <v>2019</v>
      </c>
      <c r="D24" s="28"/>
      <c r="E24" s="19" t="s">
        <v>103</v>
      </c>
      <c r="F24" s="19" t="s">
        <v>246</v>
      </c>
      <c r="G24" s="19" t="s">
        <v>776</v>
      </c>
      <c r="H24" s="19" t="s">
        <v>247</v>
      </c>
      <c r="I24" s="19" t="s">
        <v>599</v>
      </c>
      <c r="J24" s="19" t="s">
        <v>248</v>
      </c>
      <c r="K24" s="20">
        <v>1</v>
      </c>
      <c r="L24" s="21">
        <v>0.5</v>
      </c>
      <c r="M24" s="20">
        <v>6</v>
      </c>
      <c r="N24" s="21">
        <v>6</v>
      </c>
      <c r="O24" s="20">
        <v>7</v>
      </c>
      <c r="P24" s="21">
        <v>3</v>
      </c>
      <c r="Q24" s="22">
        <v>42</v>
      </c>
      <c r="R24" s="23">
        <v>9</v>
      </c>
    </row>
    <row r="25" spans="1:18" ht="210" customHeight="1" x14ac:dyDescent="0.25">
      <c r="A25" s="16">
        <v>19</v>
      </c>
      <c r="B25" s="17" t="s">
        <v>2018</v>
      </c>
      <c r="C25" s="18" t="s">
        <v>2019</v>
      </c>
      <c r="D25" s="28"/>
      <c r="E25" s="19" t="s">
        <v>273</v>
      </c>
      <c r="F25" s="19" t="s">
        <v>274</v>
      </c>
      <c r="G25" s="19" t="s">
        <v>793</v>
      </c>
      <c r="H25" s="19" t="s">
        <v>275</v>
      </c>
      <c r="I25" s="19" t="s">
        <v>595</v>
      </c>
      <c r="J25" s="19" t="s">
        <v>243</v>
      </c>
      <c r="K25" s="20">
        <v>0.5</v>
      </c>
      <c r="L25" s="21">
        <v>0.5</v>
      </c>
      <c r="M25" s="20">
        <v>6</v>
      </c>
      <c r="N25" s="21">
        <v>6</v>
      </c>
      <c r="O25" s="20">
        <v>3</v>
      </c>
      <c r="P25" s="21">
        <v>3</v>
      </c>
      <c r="Q25" s="22">
        <v>9</v>
      </c>
      <c r="R25" s="23">
        <v>9</v>
      </c>
    </row>
    <row r="26" spans="1:18" ht="210" customHeight="1" x14ac:dyDescent="0.25">
      <c r="A26" s="16">
        <v>20</v>
      </c>
      <c r="B26" s="17" t="s">
        <v>2018</v>
      </c>
      <c r="C26" s="18" t="s">
        <v>2019</v>
      </c>
      <c r="D26" s="28"/>
      <c r="E26" s="19" t="s">
        <v>278</v>
      </c>
      <c r="F26" s="19" t="s">
        <v>279</v>
      </c>
      <c r="G26" s="19" t="s">
        <v>797</v>
      </c>
      <c r="H26" s="19" t="s">
        <v>280</v>
      </c>
      <c r="I26" s="19" t="s">
        <v>595</v>
      </c>
      <c r="J26" s="19" t="s">
        <v>243</v>
      </c>
      <c r="K26" s="20">
        <v>0.5</v>
      </c>
      <c r="L26" s="21">
        <v>0.52</v>
      </c>
      <c r="M26" s="20">
        <v>6</v>
      </c>
      <c r="N26" s="21">
        <v>6</v>
      </c>
      <c r="O26" s="20">
        <v>3</v>
      </c>
      <c r="P26" s="21">
        <v>3</v>
      </c>
      <c r="Q26" s="22">
        <v>9</v>
      </c>
      <c r="R26" s="23">
        <v>9.36</v>
      </c>
    </row>
    <row r="27" spans="1:18" ht="210" customHeight="1" x14ac:dyDescent="0.25">
      <c r="A27" s="16">
        <v>21</v>
      </c>
      <c r="B27" s="17" t="s">
        <v>2018</v>
      </c>
      <c r="C27" s="18" t="s">
        <v>2019</v>
      </c>
      <c r="D27" s="28"/>
      <c r="E27" s="19" t="s">
        <v>818</v>
      </c>
      <c r="F27" s="19" t="s">
        <v>819</v>
      </c>
      <c r="G27" s="19" t="s">
        <v>820</v>
      </c>
      <c r="H27" s="19" t="s">
        <v>821</v>
      </c>
      <c r="I27" s="19" t="s">
        <v>595</v>
      </c>
      <c r="J27" s="19" t="s">
        <v>243</v>
      </c>
      <c r="K27" s="20">
        <v>0.5</v>
      </c>
      <c r="L27" s="21">
        <v>0.5</v>
      </c>
      <c r="M27" s="20">
        <v>6</v>
      </c>
      <c r="N27" s="21">
        <v>6</v>
      </c>
      <c r="O27" s="20">
        <v>3</v>
      </c>
      <c r="P27" s="21">
        <v>3</v>
      </c>
      <c r="Q27" s="22">
        <v>9</v>
      </c>
      <c r="R27" s="23">
        <v>9</v>
      </c>
    </row>
    <row r="28" spans="1:18" ht="252" x14ac:dyDescent="0.25">
      <c r="A28" s="16">
        <v>22</v>
      </c>
      <c r="B28" s="17" t="s">
        <v>2018</v>
      </c>
      <c r="C28" s="18" t="s">
        <v>2019</v>
      </c>
      <c r="D28" s="28"/>
      <c r="E28" s="19" t="s">
        <v>826</v>
      </c>
      <c r="F28" s="19" t="s">
        <v>827</v>
      </c>
      <c r="G28" s="19" t="s">
        <v>828</v>
      </c>
      <c r="H28" s="19" t="s">
        <v>829</v>
      </c>
      <c r="I28" s="19" t="s">
        <v>595</v>
      </c>
      <c r="J28" s="19" t="s">
        <v>243</v>
      </c>
      <c r="K28" s="20">
        <v>0.5</v>
      </c>
      <c r="L28" s="21">
        <v>0.5</v>
      </c>
      <c r="M28" s="20">
        <v>6</v>
      </c>
      <c r="N28" s="21">
        <v>6</v>
      </c>
      <c r="O28" s="20">
        <v>3</v>
      </c>
      <c r="P28" s="21">
        <v>3</v>
      </c>
      <c r="Q28" s="22">
        <v>9</v>
      </c>
      <c r="R28" s="23">
        <v>9</v>
      </c>
    </row>
    <row r="29" spans="1:18" ht="210" customHeight="1" x14ac:dyDescent="0.25">
      <c r="A29" s="16">
        <v>23</v>
      </c>
      <c r="B29" s="17" t="s">
        <v>2020</v>
      </c>
      <c r="C29" s="18" t="s">
        <v>2021</v>
      </c>
      <c r="D29" s="28"/>
      <c r="E29" s="19" t="s">
        <v>48</v>
      </c>
      <c r="F29" s="19" t="s">
        <v>49</v>
      </c>
      <c r="G29" s="19" t="s">
        <v>608</v>
      </c>
      <c r="H29" s="19" t="s">
        <v>50</v>
      </c>
      <c r="I29" s="19" t="s">
        <v>599</v>
      </c>
      <c r="J29" s="19" t="s">
        <v>51</v>
      </c>
      <c r="K29" s="20">
        <v>1</v>
      </c>
      <c r="L29" s="21">
        <v>0.5</v>
      </c>
      <c r="M29" s="20">
        <v>6</v>
      </c>
      <c r="N29" s="21">
        <v>6</v>
      </c>
      <c r="O29" s="20">
        <v>7</v>
      </c>
      <c r="P29" s="21">
        <v>7</v>
      </c>
      <c r="Q29" s="22">
        <v>42</v>
      </c>
      <c r="R29" s="23">
        <v>21</v>
      </c>
    </row>
    <row r="30" spans="1:18" ht="252" customHeight="1" x14ac:dyDescent="0.25">
      <c r="A30" s="16">
        <v>24</v>
      </c>
      <c r="B30" s="17" t="s">
        <v>2020</v>
      </c>
      <c r="C30" s="18" t="s">
        <v>2021</v>
      </c>
      <c r="D30" s="28"/>
      <c r="E30" s="19" t="s">
        <v>611</v>
      </c>
      <c r="F30" s="19" t="s">
        <v>612</v>
      </c>
      <c r="G30" s="19" t="s">
        <v>613</v>
      </c>
      <c r="H30" s="19" t="s">
        <v>614</v>
      </c>
      <c r="I30" s="19" t="s">
        <v>599</v>
      </c>
      <c r="J30" s="19" t="s">
        <v>615</v>
      </c>
      <c r="K30" s="20">
        <v>0.5</v>
      </c>
      <c r="L30" s="21">
        <v>0.2</v>
      </c>
      <c r="M30" s="20">
        <v>6</v>
      </c>
      <c r="N30" s="21">
        <v>6</v>
      </c>
      <c r="O30" s="20">
        <v>7</v>
      </c>
      <c r="P30" s="21">
        <v>7</v>
      </c>
      <c r="Q30" s="22">
        <v>21</v>
      </c>
      <c r="R30" s="23">
        <v>8.4000000000000021</v>
      </c>
    </row>
    <row r="31" spans="1:18" ht="210" customHeight="1" x14ac:dyDescent="0.25">
      <c r="A31" s="16">
        <v>25</v>
      </c>
      <c r="B31" s="17" t="s">
        <v>2020</v>
      </c>
      <c r="C31" s="18" t="s">
        <v>2021</v>
      </c>
      <c r="D31" s="28"/>
      <c r="E31" s="19" t="s">
        <v>109</v>
      </c>
      <c r="F31" s="19" t="s">
        <v>110</v>
      </c>
      <c r="G31" s="19" t="s">
        <v>646</v>
      </c>
      <c r="H31" s="19" t="s">
        <v>111</v>
      </c>
      <c r="I31" s="19" t="s">
        <v>599</v>
      </c>
      <c r="J31" s="19" t="s">
        <v>112</v>
      </c>
      <c r="K31" s="20">
        <v>3</v>
      </c>
      <c r="L31" s="21">
        <v>1</v>
      </c>
      <c r="M31" s="20">
        <v>6</v>
      </c>
      <c r="N31" s="21">
        <v>6</v>
      </c>
      <c r="O31" s="20">
        <v>3</v>
      </c>
      <c r="P31" s="21">
        <v>3</v>
      </c>
      <c r="Q31" s="22">
        <v>54</v>
      </c>
      <c r="R31" s="23">
        <v>18</v>
      </c>
    </row>
    <row r="32" spans="1:18" ht="189" x14ac:dyDescent="0.25">
      <c r="A32" s="16">
        <v>26</v>
      </c>
      <c r="B32" s="17" t="s">
        <v>2020</v>
      </c>
      <c r="C32" s="18" t="s">
        <v>2021</v>
      </c>
      <c r="D32" s="28"/>
      <c r="E32" s="19" t="s">
        <v>1798</v>
      </c>
      <c r="F32" s="19" t="s">
        <v>32</v>
      </c>
      <c r="G32" s="19" t="s">
        <v>647</v>
      </c>
      <c r="H32" s="19" t="s">
        <v>33</v>
      </c>
      <c r="I32" s="19" t="s">
        <v>599</v>
      </c>
      <c r="J32" s="19" t="s">
        <v>34</v>
      </c>
      <c r="K32" s="20">
        <v>3</v>
      </c>
      <c r="L32" s="21">
        <v>1</v>
      </c>
      <c r="M32" s="20">
        <v>6</v>
      </c>
      <c r="N32" s="21">
        <v>6</v>
      </c>
      <c r="O32" s="20">
        <v>3</v>
      </c>
      <c r="P32" s="21">
        <v>3</v>
      </c>
      <c r="Q32" s="22">
        <v>54</v>
      </c>
      <c r="R32" s="23">
        <v>18</v>
      </c>
    </row>
    <row r="33" spans="1:18" ht="273" customHeight="1" x14ac:dyDescent="0.25">
      <c r="A33" s="16">
        <v>27</v>
      </c>
      <c r="B33" s="17" t="s">
        <v>2020</v>
      </c>
      <c r="C33" s="18" t="s">
        <v>2021</v>
      </c>
      <c r="D33" s="28"/>
      <c r="E33" s="19" t="s">
        <v>127</v>
      </c>
      <c r="F33" s="19" t="s">
        <v>128</v>
      </c>
      <c r="G33" s="19" t="s">
        <v>651</v>
      </c>
      <c r="H33" s="19" t="s">
        <v>129</v>
      </c>
      <c r="I33" s="19" t="s">
        <v>599</v>
      </c>
      <c r="J33" s="19" t="s">
        <v>130</v>
      </c>
      <c r="K33" s="20">
        <v>0.5</v>
      </c>
      <c r="L33" s="21">
        <v>0.2</v>
      </c>
      <c r="M33" s="20">
        <v>3</v>
      </c>
      <c r="N33" s="21">
        <v>3</v>
      </c>
      <c r="O33" s="20">
        <v>15</v>
      </c>
      <c r="P33" s="21">
        <v>15</v>
      </c>
      <c r="Q33" s="22">
        <v>22.5</v>
      </c>
      <c r="R33" s="23">
        <v>9.0000000000000018</v>
      </c>
    </row>
    <row r="34" spans="1:18" ht="210" customHeight="1" x14ac:dyDescent="0.25">
      <c r="A34" s="16">
        <v>28</v>
      </c>
      <c r="B34" s="17" t="s">
        <v>2020</v>
      </c>
      <c r="C34" s="18" t="s">
        <v>2021</v>
      </c>
      <c r="D34" s="28"/>
      <c r="E34" s="19" t="s">
        <v>200</v>
      </c>
      <c r="F34" s="19" t="s">
        <v>201</v>
      </c>
      <c r="G34" s="19" t="s">
        <v>754</v>
      </c>
      <c r="H34" s="19" t="s">
        <v>202</v>
      </c>
      <c r="I34" s="19" t="s">
        <v>658</v>
      </c>
      <c r="J34" s="19" t="s">
        <v>203</v>
      </c>
      <c r="K34" s="20">
        <v>3</v>
      </c>
      <c r="L34" s="21">
        <v>0.5</v>
      </c>
      <c r="M34" s="20">
        <v>6</v>
      </c>
      <c r="N34" s="21">
        <v>6</v>
      </c>
      <c r="O34" s="20">
        <v>7</v>
      </c>
      <c r="P34" s="21">
        <v>3</v>
      </c>
      <c r="Q34" s="22">
        <v>126</v>
      </c>
      <c r="R34" s="23">
        <v>9</v>
      </c>
    </row>
    <row r="35" spans="1:18" ht="210" customHeight="1" x14ac:dyDescent="0.25">
      <c r="A35" s="16">
        <v>29</v>
      </c>
      <c r="B35" s="17" t="s">
        <v>2020</v>
      </c>
      <c r="C35" s="18" t="s">
        <v>2021</v>
      </c>
      <c r="D35" s="28"/>
      <c r="E35" s="19" t="s">
        <v>216</v>
      </c>
      <c r="F35" s="19" t="s">
        <v>217</v>
      </c>
      <c r="G35" s="19" t="s">
        <v>757</v>
      </c>
      <c r="H35" s="19" t="s">
        <v>218</v>
      </c>
      <c r="I35" s="19" t="s">
        <v>599</v>
      </c>
      <c r="J35" s="19" t="s">
        <v>219</v>
      </c>
      <c r="K35" s="20">
        <v>1</v>
      </c>
      <c r="L35" s="21">
        <v>0.5</v>
      </c>
      <c r="M35" s="20">
        <v>6</v>
      </c>
      <c r="N35" s="21">
        <v>6</v>
      </c>
      <c r="O35" s="20">
        <v>7</v>
      </c>
      <c r="P35" s="21">
        <v>7</v>
      </c>
      <c r="Q35" s="22">
        <v>42</v>
      </c>
      <c r="R35" s="23">
        <v>21</v>
      </c>
    </row>
    <row r="36" spans="1:18" ht="210" customHeight="1" x14ac:dyDescent="0.25">
      <c r="A36" s="16">
        <v>30</v>
      </c>
      <c r="B36" s="17" t="s">
        <v>2020</v>
      </c>
      <c r="C36" s="18" t="s">
        <v>2021</v>
      </c>
      <c r="D36" s="28"/>
      <c r="E36" s="19" t="s">
        <v>267</v>
      </c>
      <c r="F36" s="19" t="s">
        <v>268</v>
      </c>
      <c r="G36" s="19" t="s">
        <v>796</v>
      </c>
      <c r="H36" s="19" t="s">
        <v>269</v>
      </c>
      <c r="I36" s="19" t="s">
        <v>599</v>
      </c>
      <c r="J36" s="19" t="s">
        <v>270</v>
      </c>
      <c r="K36" s="20">
        <v>1</v>
      </c>
      <c r="L36" s="21">
        <v>0.5</v>
      </c>
      <c r="M36" s="20">
        <v>6</v>
      </c>
      <c r="N36" s="21">
        <v>6</v>
      </c>
      <c r="O36" s="20">
        <v>7</v>
      </c>
      <c r="P36" s="21">
        <v>7</v>
      </c>
      <c r="Q36" s="22">
        <v>42</v>
      </c>
      <c r="R36" s="23">
        <v>21</v>
      </c>
    </row>
    <row r="37" spans="1:18" ht="189" x14ac:dyDescent="0.25">
      <c r="A37" s="16">
        <v>31</v>
      </c>
      <c r="B37" s="17" t="s">
        <v>2020</v>
      </c>
      <c r="C37" s="18" t="s">
        <v>2021</v>
      </c>
      <c r="D37" s="28"/>
      <c r="E37" s="19" t="s">
        <v>278</v>
      </c>
      <c r="F37" s="19" t="s">
        <v>279</v>
      </c>
      <c r="G37" s="19" t="s">
        <v>797</v>
      </c>
      <c r="H37" s="19" t="s">
        <v>280</v>
      </c>
      <c r="I37" s="19" t="s">
        <v>595</v>
      </c>
      <c r="J37" s="19" t="s">
        <v>243</v>
      </c>
      <c r="K37" s="20">
        <v>0.5</v>
      </c>
      <c r="L37" s="21">
        <v>0.52</v>
      </c>
      <c r="M37" s="20">
        <v>6</v>
      </c>
      <c r="N37" s="21">
        <v>6</v>
      </c>
      <c r="O37" s="20">
        <v>3</v>
      </c>
      <c r="P37" s="21">
        <v>3</v>
      </c>
      <c r="Q37" s="22">
        <v>9</v>
      </c>
      <c r="R37" s="23">
        <v>9.36</v>
      </c>
    </row>
    <row r="38" spans="1:18" ht="210" customHeight="1" x14ac:dyDescent="0.25">
      <c r="A38" s="16">
        <v>32</v>
      </c>
      <c r="B38" s="17" t="s">
        <v>2020</v>
      </c>
      <c r="C38" s="18" t="s">
        <v>2021</v>
      </c>
      <c r="D38" s="28"/>
      <c r="E38" s="19" t="s">
        <v>283</v>
      </c>
      <c r="F38" s="19" t="s">
        <v>284</v>
      </c>
      <c r="G38" s="19" t="s">
        <v>800</v>
      </c>
      <c r="H38" s="19" t="s">
        <v>285</v>
      </c>
      <c r="I38" s="19" t="s">
        <v>599</v>
      </c>
      <c r="J38" s="19" t="s">
        <v>286</v>
      </c>
      <c r="K38" s="20">
        <v>1</v>
      </c>
      <c r="L38" s="21">
        <v>0.5</v>
      </c>
      <c r="M38" s="20">
        <v>6</v>
      </c>
      <c r="N38" s="21">
        <v>6</v>
      </c>
      <c r="O38" s="20">
        <v>7</v>
      </c>
      <c r="P38" s="21">
        <v>7</v>
      </c>
      <c r="Q38" s="22">
        <v>42</v>
      </c>
      <c r="R38" s="23">
        <v>21</v>
      </c>
    </row>
    <row r="39" spans="1:18" ht="210" customHeight="1" x14ac:dyDescent="0.25">
      <c r="A39" s="16">
        <v>33</v>
      </c>
      <c r="B39" s="17" t="s">
        <v>2020</v>
      </c>
      <c r="C39" s="18" t="s">
        <v>2021</v>
      </c>
      <c r="D39" s="28"/>
      <c r="E39" s="19" t="s">
        <v>287</v>
      </c>
      <c r="F39" s="19" t="s">
        <v>288</v>
      </c>
      <c r="G39" s="19" t="s">
        <v>806</v>
      </c>
      <c r="H39" s="19" t="s">
        <v>289</v>
      </c>
      <c r="I39" s="19" t="s">
        <v>599</v>
      </c>
      <c r="J39" s="19" t="s">
        <v>290</v>
      </c>
      <c r="K39" s="20">
        <v>0.5</v>
      </c>
      <c r="L39" s="21">
        <v>0.2</v>
      </c>
      <c r="M39" s="20">
        <v>6</v>
      </c>
      <c r="N39" s="21">
        <v>6</v>
      </c>
      <c r="O39" s="20">
        <v>7</v>
      </c>
      <c r="P39" s="21">
        <v>7</v>
      </c>
      <c r="Q39" s="22">
        <v>21</v>
      </c>
      <c r="R39" s="23">
        <v>8.4000000000000021</v>
      </c>
    </row>
    <row r="40" spans="1:18" ht="210" customHeight="1" x14ac:dyDescent="0.25">
      <c r="A40" s="16">
        <v>34</v>
      </c>
      <c r="B40" s="17" t="s">
        <v>2020</v>
      </c>
      <c r="C40" s="18" t="s">
        <v>2021</v>
      </c>
      <c r="D40" s="28"/>
      <c r="E40" s="19" t="s">
        <v>832</v>
      </c>
      <c r="F40" s="19" t="s">
        <v>833</v>
      </c>
      <c r="G40" s="19" t="s">
        <v>834</v>
      </c>
      <c r="H40" s="19" t="s">
        <v>835</v>
      </c>
      <c r="I40" s="19" t="s">
        <v>595</v>
      </c>
      <c r="J40" s="19" t="s">
        <v>243</v>
      </c>
      <c r="K40" s="20">
        <v>0.5</v>
      </c>
      <c r="L40" s="21">
        <v>0.5</v>
      </c>
      <c r="M40" s="20">
        <v>6</v>
      </c>
      <c r="N40" s="21">
        <v>6</v>
      </c>
      <c r="O40" s="20">
        <v>3</v>
      </c>
      <c r="P40" s="21">
        <v>3</v>
      </c>
      <c r="Q40" s="22">
        <v>9</v>
      </c>
      <c r="R40" s="23">
        <v>9</v>
      </c>
    </row>
    <row r="41" spans="1:18" ht="210" customHeight="1" x14ac:dyDescent="0.25">
      <c r="A41" s="16">
        <v>35</v>
      </c>
      <c r="B41" s="17" t="s">
        <v>2022</v>
      </c>
      <c r="C41" s="18" t="s">
        <v>2023</v>
      </c>
      <c r="D41" s="28"/>
      <c r="E41" s="19" t="s">
        <v>42</v>
      </c>
      <c r="F41" s="19" t="s">
        <v>43</v>
      </c>
      <c r="G41" s="19" t="s">
        <v>605</v>
      </c>
      <c r="H41" s="19" t="s">
        <v>44</v>
      </c>
      <c r="I41" s="19" t="s">
        <v>599</v>
      </c>
      <c r="J41" s="19" t="s">
        <v>45</v>
      </c>
      <c r="K41" s="20">
        <v>1</v>
      </c>
      <c r="L41" s="21">
        <v>0.5</v>
      </c>
      <c r="M41" s="20">
        <v>6</v>
      </c>
      <c r="N41" s="21">
        <v>6</v>
      </c>
      <c r="O41" s="20">
        <v>7</v>
      </c>
      <c r="P41" s="21">
        <v>7</v>
      </c>
      <c r="Q41" s="22">
        <v>42</v>
      </c>
      <c r="R41" s="23">
        <v>21</v>
      </c>
    </row>
    <row r="42" spans="1:18" ht="231" x14ac:dyDescent="0.25">
      <c r="A42" s="16">
        <v>36</v>
      </c>
      <c r="B42" s="17" t="s">
        <v>2022</v>
      </c>
      <c r="C42" s="18" t="s">
        <v>2023</v>
      </c>
      <c r="D42" s="28"/>
      <c r="E42" s="19" t="s">
        <v>60</v>
      </c>
      <c r="F42" s="19" t="s">
        <v>61</v>
      </c>
      <c r="G42" s="19" t="s">
        <v>621</v>
      </c>
      <c r="H42" s="19" t="s">
        <v>62</v>
      </c>
      <c r="I42" s="19" t="s">
        <v>599</v>
      </c>
      <c r="J42" s="19" t="s">
        <v>51</v>
      </c>
      <c r="K42" s="20">
        <v>0.5</v>
      </c>
      <c r="L42" s="21">
        <v>0.2</v>
      </c>
      <c r="M42" s="20">
        <v>6</v>
      </c>
      <c r="N42" s="21">
        <v>6</v>
      </c>
      <c r="O42" s="20">
        <v>15</v>
      </c>
      <c r="P42" s="21">
        <v>15</v>
      </c>
      <c r="Q42" s="22">
        <v>45</v>
      </c>
      <c r="R42" s="23">
        <v>18.000000000000004</v>
      </c>
    </row>
    <row r="43" spans="1:18" ht="231" x14ac:dyDescent="0.25">
      <c r="A43" s="16">
        <v>37</v>
      </c>
      <c r="B43" s="17" t="s">
        <v>2022</v>
      </c>
      <c r="C43" s="18" t="s">
        <v>2023</v>
      </c>
      <c r="D43" s="28"/>
      <c r="E43" s="19" t="s">
        <v>60</v>
      </c>
      <c r="F43" s="19" t="s">
        <v>66</v>
      </c>
      <c r="G43" s="19" t="s">
        <v>624</v>
      </c>
      <c r="H43" s="19" t="s">
        <v>67</v>
      </c>
      <c r="I43" s="19" t="s">
        <v>599</v>
      </c>
      <c r="J43" s="19" t="s">
        <v>51</v>
      </c>
      <c r="K43" s="20">
        <v>0.5</v>
      </c>
      <c r="L43" s="21">
        <v>0.2</v>
      </c>
      <c r="M43" s="20">
        <v>6</v>
      </c>
      <c r="N43" s="21">
        <v>6</v>
      </c>
      <c r="O43" s="20">
        <v>15</v>
      </c>
      <c r="P43" s="21">
        <v>15</v>
      </c>
      <c r="Q43" s="22">
        <v>45</v>
      </c>
      <c r="R43" s="23">
        <v>18.000000000000004</v>
      </c>
    </row>
    <row r="44" spans="1:18" ht="294" x14ac:dyDescent="0.25">
      <c r="A44" s="16">
        <v>38</v>
      </c>
      <c r="B44" s="17" t="s">
        <v>2022</v>
      </c>
      <c r="C44" s="18" t="s">
        <v>2023</v>
      </c>
      <c r="D44" s="28"/>
      <c r="E44" s="19" t="s">
        <v>65</v>
      </c>
      <c r="F44" s="19" t="s">
        <v>70</v>
      </c>
      <c r="G44" s="19" t="s">
        <v>627</v>
      </c>
      <c r="H44" s="19" t="s">
        <v>71</v>
      </c>
      <c r="I44" s="19" t="s">
        <v>599</v>
      </c>
      <c r="J44" s="19" t="s">
        <v>72</v>
      </c>
      <c r="K44" s="20">
        <v>0.5</v>
      </c>
      <c r="L44" s="21">
        <v>0.2</v>
      </c>
      <c r="M44" s="20">
        <v>6</v>
      </c>
      <c r="N44" s="21">
        <v>6</v>
      </c>
      <c r="O44" s="20">
        <v>15</v>
      </c>
      <c r="P44" s="21">
        <v>15</v>
      </c>
      <c r="Q44" s="22">
        <v>45</v>
      </c>
      <c r="R44" s="23">
        <v>18.000000000000004</v>
      </c>
    </row>
    <row r="45" spans="1:18" ht="231" customHeight="1" x14ac:dyDescent="0.25">
      <c r="A45" s="16">
        <v>39</v>
      </c>
      <c r="B45" s="17" t="s">
        <v>2022</v>
      </c>
      <c r="C45" s="18" t="s">
        <v>2023</v>
      </c>
      <c r="D45" s="28"/>
      <c r="E45" s="19" t="s">
        <v>103</v>
      </c>
      <c r="F45" s="19" t="s">
        <v>104</v>
      </c>
      <c r="G45" s="19" t="s">
        <v>643</v>
      </c>
      <c r="H45" s="19" t="s">
        <v>105</v>
      </c>
      <c r="I45" s="19" t="s">
        <v>599</v>
      </c>
      <c r="J45" s="19" t="s">
        <v>106</v>
      </c>
      <c r="K45" s="20">
        <v>0.5</v>
      </c>
      <c r="L45" s="21">
        <v>0.2</v>
      </c>
      <c r="M45" s="20">
        <v>6</v>
      </c>
      <c r="N45" s="21">
        <v>6</v>
      </c>
      <c r="O45" s="20">
        <v>15</v>
      </c>
      <c r="P45" s="21">
        <v>15</v>
      </c>
      <c r="Q45" s="22">
        <v>45</v>
      </c>
      <c r="R45" s="23">
        <v>18.000000000000004</v>
      </c>
    </row>
    <row r="46" spans="1:18" ht="252" x14ac:dyDescent="0.25">
      <c r="A46" s="16">
        <v>40</v>
      </c>
      <c r="B46" s="17" t="s">
        <v>2022</v>
      </c>
      <c r="C46" s="18" t="s">
        <v>2023</v>
      </c>
      <c r="D46" s="28"/>
      <c r="E46" s="19" t="s">
        <v>121</v>
      </c>
      <c r="F46" s="19" t="s">
        <v>122</v>
      </c>
      <c r="G46" s="19" t="s">
        <v>648</v>
      </c>
      <c r="H46" s="19" t="s">
        <v>123</v>
      </c>
      <c r="I46" s="19" t="s">
        <v>599</v>
      </c>
      <c r="J46" s="19" t="s">
        <v>124</v>
      </c>
      <c r="K46" s="20">
        <v>1</v>
      </c>
      <c r="L46" s="21">
        <v>0.5</v>
      </c>
      <c r="M46" s="20">
        <v>6</v>
      </c>
      <c r="N46" s="21">
        <v>6</v>
      </c>
      <c r="O46" s="20">
        <v>7</v>
      </c>
      <c r="P46" s="21">
        <v>7</v>
      </c>
      <c r="Q46" s="22">
        <v>42</v>
      </c>
      <c r="R46" s="23">
        <v>21</v>
      </c>
    </row>
    <row r="47" spans="1:18" ht="189" customHeight="1" x14ac:dyDescent="0.25">
      <c r="A47" s="16">
        <v>41</v>
      </c>
      <c r="B47" s="17" t="s">
        <v>2022</v>
      </c>
      <c r="C47" s="18" t="s">
        <v>2023</v>
      </c>
      <c r="D47" s="28"/>
      <c r="E47" s="19" t="s">
        <v>2024</v>
      </c>
      <c r="F47" s="19" t="s">
        <v>139</v>
      </c>
      <c r="G47" s="19" t="s">
        <v>689</v>
      </c>
      <c r="H47" s="19" t="s">
        <v>140</v>
      </c>
      <c r="I47" s="19" t="s">
        <v>599</v>
      </c>
      <c r="J47" s="19" t="s">
        <v>141</v>
      </c>
      <c r="K47" s="20">
        <v>1</v>
      </c>
      <c r="L47" s="21">
        <v>0.5</v>
      </c>
      <c r="M47" s="20">
        <v>6</v>
      </c>
      <c r="N47" s="21">
        <v>6</v>
      </c>
      <c r="O47" s="20">
        <v>7</v>
      </c>
      <c r="P47" s="21">
        <v>3</v>
      </c>
      <c r="Q47" s="22">
        <v>42</v>
      </c>
      <c r="R47" s="23">
        <v>9</v>
      </c>
    </row>
    <row r="48" spans="1:18" ht="189" x14ac:dyDescent="0.25">
      <c r="A48" s="16">
        <v>42</v>
      </c>
      <c r="B48" s="17" t="s">
        <v>2022</v>
      </c>
      <c r="C48" s="18" t="s">
        <v>2023</v>
      </c>
      <c r="D48" s="28"/>
      <c r="E48" s="19" t="s">
        <v>2025</v>
      </c>
      <c r="F48" s="19" t="s">
        <v>705</v>
      </c>
      <c r="G48" s="19" t="s">
        <v>706</v>
      </c>
      <c r="H48" s="19" t="s">
        <v>707</v>
      </c>
      <c r="I48" s="19" t="s">
        <v>599</v>
      </c>
      <c r="J48" s="19" t="s">
        <v>180</v>
      </c>
      <c r="K48" s="20">
        <v>3</v>
      </c>
      <c r="L48" s="21">
        <v>1</v>
      </c>
      <c r="M48" s="20">
        <v>3</v>
      </c>
      <c r="N48" s="21">
        <v>3</v>
      </c>
      <c r="O48" s="20">
        <v>3</v>
      </c>
      <c r="P48" s="21">
        <v>3</v>
      </c>
      <c r="Q48" s="22">
        <v>27</v>
      </c>
      <c r="R48" s="23">
        <v>9</v>
      </c>
    </row>
    <row r="49" spans="2:9" ht="210" customHeight="1" x14ac:dyDescent="0.25">
      <c r="B49" s="17"/>
      <c r="G49" s="19" t="str">
        <f>IF(F49="","",VLOOKUP(F49,[10]списки!$U$2:$V$147,2,))</f>
        <v/>
      </c>
      <c r="I49" s="19" t="str">
        <f>IF(F49="","",VLOOKUP(Q49,[10]списки!$O$2:$P$8,2))</f>
        <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7 Q9:R10 Q13:R13 Q16:R1048576">
    <cfRule type="expression" dxfId="171" priority="21">
      <formula>IF(ROW(Q1)&gt;6,Q1&gt;400)</formula>
    </cfRule>
    <cfRule type="expression" dxfId="170" priority="22">
      <formula>IF(ROW(Q1)&gt;6,Q1&gt;200)</formula>
    </cfRule>
    <cfRule type="expression" dxfId="169" priority="23">
      <formula>IF(ROW(Q1)&gt;6,Q1&gt;70)</formula>
    </cfRule>
    <cfRule type="expression" dxfId="168" priority="24">
      <formula>IF(ROW(Q1)&gt;6,Q1&gt;20)</formula>
    </cfRule>
  </conditionalFormatting>
  <conditionalFormatting sqref="Q8:R8">
    <cfRule type="expression" dxfId="167" priority="17">
      <formula>IF(ROW(Q8)&gt;6,Q8&gt;400)</formula>
    </cfRule>
    <cfRule type="expression" dxfId="166" priority="18">
      <formula>IF(ROW(Q8)&gt;6,Q8&gt;200)</formula>
    </cfRule>
    <cfRule type="expression" dxfId="165" priority="19">
      <formula>IF(ROW(Q8)&gt;6,Q8&gt;70)</formula>
    </cfRule>
    <cfRule type="expression" dxfId="164" priority="20">
      <formula>IF(ROW(Q8)&gt;6,Q8&gt;20)</formula>
    </cfRule>
  </conditionalFormatting>
  <conditionalFormatting sqref="Q11:R11">
    <cfRule type="expression" dxfId="163" priority="13">
      <formula>IF(ROW(Q11)&gt;6,Q11&gt;400)</formula>
    </cfRule>
    <cfRule type="expression" dxfId="162" priority="14">
      <formula>IF(ROW(Q11)&gt;6,Q11&gt;200)</formula>
    </cfRule>
    <cfRule type="expression" dxfId="161" priority="15">
      <formula>IF(ROW(Q11)&gt;6,Q11&gt;70)</formula>
    </cfRule>
    <cfRule type="expression" dxfId="160" priority="16">
      <formula>IF(ROW(Q11)&gt;6,Q11&gt;20)</formula>
    </cfRule>
  </conditionalFormatting>
  <conditionalFormatting sqref="Q12:R12">
    <cfRule type="expression" dxfId="159" priority="9">
      <formula>IF(ROW(Q12)&gt;6,Q12&gt;400)</formula>
    </cfRule>
    <cfRule type="expression" dxfId="158" priority="10">
      <formula>IF(ROW(Q12)&gt;6,Q12&gt;200)</formula>
    </cfRule>
    <cfRule type="expression" dxfId="157" priority="11">
      <formula>IF(ROW(Q12)&gt;6,Q12&gt;70)</formula>
    </cfRule>
    <cfRule type="expression" dxfId="156" priority="12">
      <formula>IF(ROW(Q12)&gt;6,Q12&gt;20)</formula>
    </cfRule>
  </conditionalFormatting>
  <conditionalFormatting sqref="Q14:R14">
    <cfRule type="expression" dxfId="155" priority="5">
      <formula>IF(ROW(Q14)&gt;6,Q14&gt;400)</formula>
    </cfRule>
    <cfRule type="expression" dxfId="154" priority="6">
      <formula>IF(ROW(Q14)&gt;6,Q14&gt;200)</formula>
    </cfRule>
    <cfRule type="expression" dxfId="153" priority="7">
      <formula>IF(ROW(Q14)&gt;6,Q14&gt;70)</formula>
    </cfRule>
    <cfRule type="expression" dxfId="152" priority="8">
      <formula>IF(ROW(Q14)&gt;6,Q14&gt;20)</formula>
    </cfRule>
  </conditionalFormatting>
  <conditionalFormatting sqref="Q15:R15">
    <cfRule type="expression" dxfId="151" priority="1">
      <formula>IF(ROW(Q15)&gt;6,Q15&gt;400)</formula>
    </cfRule>
    <cfRule type="expression" dxfId="150" priority="2">
      <formula>IF(ROW(Q15)&gt;6,Q15&gt;200)</formula>
    </cfRule>
    <cfRule type="expression" dxfId="149" priority="3">
      <formula>IF(ROW(Q15)&gt;6,Q15&gt;70)</formula>
    </cfRule>
    <cfRule type="expression" dxfId="148" priority="4">
      <formula>IF(ROW(Q15)&gt;6,Q15&gt;20)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 bottom="0.3543307086614173" header="0.31496062992125984" footer="0.31496062992125984"/>
  <pageSetup paperSize="9" scale="37" fitToHeight="0" orientation="landscape" r:id="rId1"/>
  <colBreaks count="1" manualBreakCount="1">
    <brk id="18" max="1048575"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0"/>
  <sheetViews>
    <sheetView tabSelected="1" view="pageBreakPreview" zoomScale="60" zoomScaleNormal="80" workbookViewId="0">
      <selection activeCell="G49" sqref="G49"/>
    </sheetView>
  </sheetViews>
  <sheetFormatPr defaultColWidth="9.140625" defaultRowHeight="21" x14ac:dyDescent="0.25"/>
  <cols>
    <col min="1" max="1" width="7.42578125" style="16" customWidth="1"/>
    <col min="2" max="2" width="130.42578125" style="18" customWidth="1"/>
    <col min="3" max="3" width="77.5703125" style="18" hidden="1" customWidth="1"/>
    <col min="4" max="4" width="6.85546875" style="18" hidden="1" customWidth="1"/>
    <col min="5" max="5" width="26.140625" style="19" customWidth="1"/>
    <col min="6" max="6" width="11.5703125" style="19" customWidth="1"/>
    <col min="7" max="7" width="39.85546875" style="19" customWidth="1"/>
    <col min="8" max="8" width="37.28515625" style="19" customWidth="1"/>
    <col min="9" max="9" width="32.140625" style="19" customWidth="1"/>
    <col min="10" max="10" width="49.8554687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378" x14ac:dyDescent="0.25">
      <c r="A7" s="16">
        <v>1</v>
      </c>
      <c r="B7" s="17" t="s">
        <v>2026</v>
      </c>
      <c r="C7" s="18" t="s">
        <v>2026</v>
      </c>
      <c r="D7" s="28"/>
      <c r="E7" s="19" t="s">
        <v>19</v>
      </c>
      <c r="F7" s="19" t="s">
        <v>20</v>
      </c>
      <c r="G7" s="82" t="s">
        <v>594</v>
      </c>
      <c r="H7" s="19" t="s">
        <v>21</v>
      </c>
      <c r="I7" s="19" t="s">
        <v>595</v>
      </c>
      <c r="J7" s="19" t="s">
        <v>2027</v>
      </c>
      <c r="K7" s="20">
        <v>1</v>
      </c>
      <c r="L7" s="21">
        <v>1</v>
      </c>
      <c r="M7" s="20">
        <v>6</v>
      </c>
      <c r="N7" s="21">
        <v>6</v>
      </c>
      <c r="O7" s="20">
        <v>3</v>
      </c>
      <c r="P7" s="21">
        <v>3</v>
      </c>
      <c r="Q7" s="22">
        <v>18</v>
      </c>
      <c r="R7" s="23">
        <v>18</v>
      </c>
    </row>
    <row r="8" spans="1:20" ht="378" x14ac:dyDescent="0.25">
      <c r="A8" s="16">
        <v>2</v>
      </c>
      <c r="B8" s="17" t="s">
        <v>2026</v>
      </c>
      <c r="C8" s="18" t="s">
        <v>2026</v>
      </c>
      <c r="D8" s="28"/>
      <c r="E8" s="19" t="s">
        <v>25</v>
      </c>
      <c r="F8" s="19" t="s">
        <v>26</v>
      </c>
      <c r="G8" s="82" t="s">
        <v>598</v>
      </c>
      <c r="H8" s="19" t="s">
        <v>27</v>
      </c>
      <c r="I8" s="19" t="s">
        <v>599</v>
      </c>
      <c r="J8" s="19" t="s">
        <v>28</v>
      </c>
      <c r="K8" s="20">
        <v>0.5</v>
      </c>
      <c r="L8" s="21">
        <v>0.2</v>
      </c>
      <c r="M8" s="20">
        <v>6</v>
      </c>
      <c r="N8" s="21">
        <v>6</v>
      </c>
      <c r="O8" s="20">
        <v>15</v>
      </c>
      <c r="P8" s="21">
        <v>15</v>
      </c>
      <c r="Q8" s="22">
        <v>45</v>
      </c>
      <c r="R8" s="23">
        <v>18.000000000000004</v>
      </c>
    </row>
    <row r="9" spans="1:20" ht="210" x14ac:dyDescent="0.25">
      <c r="A9" s="16">
        <v>3</v>
      </c>
      <c r="B9" s="17" t="s">
        <v>2028</v>
      </c>
      <c r="C9" s="18" t="s">
        <v>2028</v>
      </c>
      <c r="D9" s="28"/>
      <c r="E9" s="19" t="s">
        <v>37</v>
      </c>
      <c r="F9" s="19" t="s">
        <v>38</v>
      </c>
      <c r="G9" s="19" t="s">
        <v>602</v>
      </c>
      <c r="H9" s="19" t="s">
        <v>39</v>
      </c>
      <c r="I9" s="19" t="s">
        <v>599</v>
      </c>
      <c r="J9" s="19" t="s">
        <v>28</v>
      </c>
      <c r="K9" s="20">
        <v>0.5</v>
      </c>
      <c r="L9" s="21">
        <v>0.2</v>
      </c>
      <c r="M9" s="20">
        <v>6</v>
      </c>
      <c r="N9" s="21">
        <v>6</v>
      </c>
      <c r="O9" s="20">
        <v>15</v>
      </c>
      <c r="P9" s="21">
        <v>15</v>
      </c>
      <c r="Q9" s="22">
        <v>45</v>
      </c>
      <c r="R9" s="23">
        <v>18.000000000000004</v>
      </c>
    </row>
    <row r="10" spans="1:20" ht="189" x14ac:dyDescent="0.25">
      <c r="A10" s="16">
        <v>4</v>
      </c>
      <c r="B10" s="17" t="s">
        <v>2029</v>
      </c>
      <c r="C10" s="18" t="s">
        <v>2029</v>
      </c>
      <c r="D10" s="28"/>
      <c r="E10" s="19" t="s">
        <v>42</v>
      </c>
      <c r="F10" s="19" t="s">
        <v>43</v>
      </c>
      <c r="G10" s="82" t="s">
        <v>605</v>
      </c>
      <c r="H10" s="19" t="s">
        <v>44</v>
      </c>
      <c r="I10" s="19" t="s">
        <v>599</v>
      </c>
      <c r="J10" s="19" t="s">
        <v>45</v>
      </c>
      <c r="K10" s="20">
        <v>1</v>
      </c>
      <c r="L10" s="21">
        <v>0.5</v>
      </c>
      <c r="M10" s="20">
        <v>6</v>
      </c>
      <c r="N10" s="21">
        <v>6</v>
      </c>
      <c r="O10" s="20">
        <v>7</v>
      </c>
      <c r="P10" s="21">
        <v>7</v>
      </c>
      <c r="Q10" s="22">
        <v>42</v>
      </c>
      <c r="R10" s="23">
        <v>21</v>
      </c>
    </row>
    <row r="11" spans="1:20" ht="231" x14ac:dyDescent="0.25">
      <c r="A11" s="16">
        <v>5</v>
      </c>
      <c r="B11" s="17" t="s">
        <v>2030</v>
      </c>
      <c r="C11" s="18" t="s">
        <v>2030</v>
      </c>
      <c r="D11" s="28"/>
      <c r="E11" s="19" t="s">
        <v>611</v>
      </c>
      <c r="F11" s="19" t="s">
        <v>612</v>
      </c>
      <c r="G11" s="19" t="s">
        <v>613</v>
      </c>
      <c r="H11" s="19" t="s">
        <v>614</v>
      </c>
      <c r="I11" s="19" t="s">
        <v>599</v>
      </c>
      <c r="J11" s="19" t="s">
        <v>615</v>
      </c>
      <c r="K11" s="20">
        <v>0.5</v>
      </c>
      <c r="L11" s="21">
        <v>0.2</v>
      </c>
      <c r="M11" s="20">
        <v>6</v>
      </c>
      <c r="N11" s="21">
        <v>6</v>
      </c>
      <c r="O11" s="20">
        <v>7</v>
      </c>
      <c r="P11" s="21">
        <v>7</v>
      </c>
      <c r="Q11" s="22">
        <v>21</v>
      </c>
      <c r="R11" s="23">
        <v>8.4000000000000021</v>
      </c>
    </row>
    <row r="12" spans="1:20" ht="252" x14ac:dyDescent="0.25">
      <c r="A12" s="16">
        <v>6</v>
      </c>
      <c r="B12" s="17" t="s">
        <v>2028</v>
      </c>
      <c r="C12" s="18" t="s">
        <v>2028</v>
      </c>
      <c r="D12" s="28"/>
      <c r="E12" s="19" t="s">
        <v>54</v>
      </c>
      <c r="F12" s="19" t="s">
        <v>55</v>
      </c>
      <c r="G12" s="19" t="s">
        <v>618</v>
      </c>
      <c r="H12" s="19" t="s">
        <v>56</v>
      </c>
      <c r="I12" s="19" t="s">
        <v>599</v>
      </c>
      <c r="J12" s="19" t="s">
        <v>57</v>
      </c>
      <c r="K12" s="20">
        <v>1</v>
      </c>
      <c r="L12" s="21">
        <v>0.5</v>
      </c>
      <c r="M12" s="20">
        <v>6</v>
      </c>
      <c r="N12" s="21">
        <v>6</v>
      </c>
      <c r="O12" s="20">
        <v>7</v>
      </c>
      <c r="P12" s="21">
        <v>7</v>
      </c>
      <c r="Q12" s="22">
        <v>42</v>
      </c>
      <c r="R12" s="23">
        <v>21</v>
      </c>
    </row>
    <row r="13" spans="1:20" ht="231" x14ac:dyDescent="0.25">
      <c r="A13" s="16">
        <v>7</v>
      </c>
      <c r="B13" s="17" t="s">
        <v>2029</v>
      </c>
      <c r="C13" s="18" t="s">
        <v>2029</v>
      </c>
      <c r="D13" s="28"/>
      <c r="E13" s="19" t="s">
        <v>86</v>
      </c>
      <c r="F13" s="19" t="s">
        <v>87</v>
      </c>
      <c r="G13" s="82" t="s">
        <v>636</v>
      </c>
      <c r="H13" s="19" t="s">
        <v>88</v>
      </c>
      <c r="I13" s="19" t="s">
        <v>599</v>
      </c>
      <c r="J13" s="19" t="s">
        <v>45</v>
      </c>
      <c r="K13" s="20">
        <v>1</v>
      </c>
      <c r="L13" s="21">
        <v>0.5</v>
      </c>
      <c r="M13" s="20">
        <v>6</v>
      </c>
      <c r="N13" s="21">
        <v>6</v>
      </c>
      <c r="O13" s="20">
        <v>7</v>
      </c>
      <c r="P13" s="21">
        <v>7</v>
      </c>
      <c r="Q13" s="22">
        <v>42</v>
      </c>
      <c r="R13" s="23">
        <v>21</v>
      </c>
    </row>
    <row r="14" spans="1:20" ht="231" x14ac:dyDescent="0.25">
      <c r="A14" s="16">
        <v>8</v>
      </c>
      <c r="B14" s="17" t="s">
        <v>2031</v>
      </c>
      <c r="C14" s="18" t="s">
        <v>2031</v>
      </c>
      <c r="D14" s="28"/>
      <c r="E14" s="19" t="s">
        <v>103</v>
      </c>
      <c r="F14" s="19" t="s">
        <v>104</v>
      </c>
      <c r="G14" s="82" t="s">
        <v>643</v>
      </c>
      <c r="H14" s="19" t="s">
        <v>105</v>
      </c>
      <c r="I14" s="19" t="s">
        <v>599</v>
      </c>
      <c r="J14" s="19" t="s">
        <v>106</v>
      </c>
      <c r="K14" s="20">
        <v>0.5</v>
      </c>
      <c r="L14" s="21">
        <v>0.2</v>
      </c>
      <c r="M14" s="20">
        <v>6</v>
      </c>
      <c r="N14" s="21">
        <v>6</v>
      </c>
      <c r="O14" s="20">
        <v>15</v>
      </c>
      <c r="P14" s="21">
        <v>15</v>
      </c>
      <c r="Q14" s="22">
        <v>45</v>
      </c>
      <c r="R14" s="23">
        <v>18.000000000000004</v>
      </c>
    </row>
    <row r="15" spans="1:20" ht="210" x14ac:dyDescent="0.25">
      <c r="A15" s="16">
        <v>9</v>
      </c>
      <c r="B15" s="17" t="s">
        <v>2028</v>
      </c>
      <c r="C15" s="18" t="s">
        <v>2028</v>
      </c>
      <c r="D15" s="28"/>
      <c r="E15" s="19" t="s">
        <v>1798</v>
      </c>
      <c r="F15" s="19" t="s">
        <v>32</v>
      </c>
      <c r="G15" s="19" t="s">
        <v>647</v>
      </c>
      <c r="H15" s="19" t="s">
        <v>33</v>
      </c>
      <c r="I15" s="19" t="s">
        <v>599</v>
      </c>
      <c r="J15" s="19" t="s">
        <v>1819</v>
      </c>
      <c r="K15" s="20">
        <v>3</v>
      </c>
      <c r="L15" s="21">
        <v>1</v>
      </c>
      <c r="M15" s="20">
        <v>6</v>
      </c>
      <c r="N15" s="21">
        <v>6</v>
      </c>
      <c r="O15" s="20">
        <v>3</v>
      </c>
      <c r="P15" s="21">
        <v>3</v>
      </c>
      <c r="Q15" s="22">
        <v>54</v>
      </c>
      <c r="R15" s="23">
        <v>18</v>
      </c>
    </row>
    <row r="16" spans="1:20" ht="147" x14ac:dyDescent="0.25">
      <c r="A16" s="16">
        <v>10</v>
      </c>
      <c r="B16" s="17" t="s">
        <v>2032</v>
      </c>
      <c r="C16" s="18" t="s">
        <v>2032</v>
      </c>
      <c r="D16" s="28"/>
      <c r="E16" s="19" t="s">
        <v>115</v>
      </c>
      <c r="F16" s="19" t="s">
        <v>116</v>
      </c>
      <c r="G16" s="82" t="s">
        <v>1303</v>
      </c>
      <c r="H16" s="19" t="s">
        <v>1303</v>
      </c>
      <c r="I16" s="19" t="s">
        <v>658</v>
      </c>
      <c r="J16" s="19" t="s">
        <v>118</v>
      </c>
      <c r="K16" s="20">
        <v>3</v>
      </c>
      <c r="L16" s="21">
        <v>1</v>
      </c>
      <c r="M16" s="20">
        <v>6</v>
      </c>
      <c r="N16" s="21">
        <v>6</v>
      </c>
      <c r="O16" s="20">
        <v>7</v>
      </c>
      <c r="P16" s="21">
        <v>3</v>
      </c>
      <c r="Q16" s="22">
        <v>126</v>
      </c>
      <c r="R16" s="23">
        <v>18</v>
      </c>
    </row>
    <row r="17" spans="1:18" ht="210" x14ac:dyDescent="0.25">
      <c r="A17" s="16">
        <v>11</v>
      </c>
      <c r="B17" s="17" t="s">
        <v>2033</v>
      </c>
      <c r="C17" s="18" t="s">
        <v>2033</v>
      </c>
      <c r="D17" s="28"/>
      <c r="E17" s="19" t="s">
        <v>127</v>
      </c>
      <c r="F17" s="19" t="s">
        <v>128</v>
      </c>
      <c r="G17" s="82" t="s">
        <v>651</v>
      </c>
      <c r="H17" s="19" t="s">
        <v>129</v>
      </c>
      <c r="I17" s="19" t="s">
        <v>599</v>
      </c>
      <c r="J17" s="19" t="s">
        <v>130</v>
      </c>
      <c r="K17" s="20">
        <v>0.5</v>
      </c>
      <c r="L17" s="21">
        <v>0.2</v>
      </c>
      <c r="M17" s="20">
        <v>3</v>
      </c>
      <c r="N17" s="21">
        <v>3</v>
      </c>
      <c r="O17" s="20">
        <v>15</v>
      </c>
      <c r="P17" s="21">
        <v>15</v>
      </c>
      <c r="Q17" s="22">
        <v>22.5</v>
      </c>
      <c r="R17" s="23">
        <v>9.0000000000000018</v>
      </c>
    </row>
    <row r="18" spans="1:18" ht="147" x14ac:dyDescent="0.25">
      <c r="A18" s="16">
        <v>12</v>
      </c>
      <c r="B18" s="17" t="s">
        <v>2034</v>
      </c>
      <c r="C18" s="18" t="s">
        <v>2034</v>
      </c>
      <c r="D18" s="28"/>
      <c r="E18" s="19" t="s">
        <v>133</v>
      </c>
      <c r="F18" s="19" t="s">
        <v>134</v>
      </c>
      <c r="G18" s="19" t="s">
        <v>652</v>
      </c>
      <c r="H18" s="19" t="s">
        <v>135</v>
      </c>
      <c r="I18" s="19" t="s">
        <v>599</v>
      </c>
      <c r="J18" s="19" t="s">
        <v>2035</v>
      </c>
      <c r="K18" s="20">
        <v>0.5</v>
      </c>
      <c r="L18" s="21">
        <v>0.2</v>
      </c>
      <c r="M18" s="20">
        <v>3</v>
      </c>
      <c r="N18" s="21">
        <v>3</v>
      </c>
      <c r="O18" s="20">
        <v>15</v>
      </c>
      <c r="P18" s="21">
        <v>15</v>
      </c>
      <c r="Q18" s="22">
        <v>22.5</v>
      </c>
      <c r="R18" s="23">
        <v>9.0000000000000018</v>
      </c>
    </row>
    <row r="19" spans="1:18" ht="147" x14ac:dyDescent="0.25">
      <c r="A19" s="16">
        <v>13</v>
      </c>
      <c r="B19" s="17" t="s">
        <v>2036</v>
      </c>
      <c r="C19" s="18" t="s">
        <v>2036</v>
      </c>
      <c r="D19" s="28"/>
      <c r="E19" s="19" t="s">
        <v>149</v>
      </c>
      <c r="F19" s="19" t="s">
        <v>150</v>
      </c>
      <c r="G19" s="19" t="s">
        <v>971</v>
      </c>
      <c r="H19" s="19" t="s">
        <v>151</v>
      </c>
      <c r="I19" s="19" t="s">
        <v>595</v>
      </c>
      <c r="J19" s="19" t="s">
        <v>152</v>
      </c>
      <c r="K19" s="20">
        <v>0.1</v>
      </c>
      <c r="L19" s="21">
        <v>0.1</v>
      </c>
      <c r="M19" s="20">
        <v>3</v>
      </c>
      <c r="N19" s="21">
        <v>3</v>
      </c>
      <c r="O19" s="20">
        <v>40</v>
      </c>
      <c r="P19" s="21">
        <v>40</v>
      </c>
      <c r="Q19" s="22">
        <v>12.000000000000002</v>
      </c>
      <c r="R19" s="23">
        <v>12.000000000000002</v>
      </c>
    </row>
    <row r="20" spans="1:18" ht="147" x14ac:dyDescent="0.25">
      <c r="A20" s="16">
        <v>14</v>
      </c>
      <c r="B20" s="17" t="s">
        <v>2036</v>
      </c>
      <c r="C20" s="18" t="s">
        <v>2036</v>
      </c>
      <c r="D20" s="28"/>
      <c r="E20" s="19" t="s">
        <v>155</v>
      </c>
      <c r="F20" s="19" t="s">
        <v>156</v>
      </c>
      <c r="G20" s="19" t="s">
        <v>974</v>
      </c>
      <c r="H20" s="19" t="s">
        <v>157</v>
      </c>
      <c r="I20" s="19" t="s">
        <v>595</v>
      </c>
      <c r="J20" s="19" t="s">
        <v>152</v>
      </c>
      <c r="K20" s="20">
        <v>0.1</v>
      </c>
      <c r="L20" s="21">
        <v>0.1</v>
      </c>
      <c r="M20" s="20">
        <v>3</v>
      </c>
      <c r="N20" s="21">
        <v>3</v>
      </c>
      <c r="O20" s="20">
        <v>40</v>
      </c>
      <c r="P20" s="21">
        <v>40</v>
      </c>
      <c r="Q20" s="22">
        <v>12.000000000000002</v>
      </c>
      <c r="R20" s="23">
        <v>12.000000000000002</v>
      </c>
    </row>
    <row r="21" spans="1:18" ht="210" x14ac:dyDescent="0.25">
      <c r="A21" s="16">
        <v>15</v>
      </c>
      <c r="B21" s="17" t="s">
        <v>2037</v>
      </c>
      <c r="C21" s="18" t="s">
        <v>2037</v>
      </c>
      <c r="D21" s="28"/>
      <c r="E21" s="19" t="s">
        <v>165</v>
      </c>
      <c r="F21" s="19" t="s">
        <v>166</v>
      </c>
      <c r="G21" s="82" t="s">
        <v>698</v>
      </c>
      <c r="H21" s="19" t="s">
        <v>167</v>
      </c>
      <c r="I21" s="19" t="s">
        <v>599</v>
      </c>
      <c r="J21" s="19" t="s">
        <v>168</v>
      </c>
      <c r="K21" s="20">
        <v>3</v>
      </c>
      <c r="L21" s="21">
        <v>1</v>
      </c>
      <c r="M21" s="20">
        <v>3</v>
      </c>
      <c r="N21" s="21">
        <v>3</v>
      </c>
      <c r="O21" s="20">
        <v>3</v>
      </c>
      <c r="P21" s="21">
        <v>3</v>
      </c>
      <c r="Q21" s="22">
        <v>27</v>
      </c>
      <c r="R21" s="23">
        <v>9</v>
      </c>
    </row>
    <row r="22" spans="1:18" ht="231" x14ac:dyDescent="0.25">
      <c r="A22" s="16">
        <v>16</v>
      </c>
      <c r="B22" s="17" t="s">
        <v>2038</v>
      </c>
      <c r="C22" s="18" t="s">
        <v>2038</v>
      </c>
      <c r="D22" s="28"/>
      <c r="E22" s="19" t="s">
        <v>2039</v>
      </c>
      <c r="F22" s="19" t="s">
        <v>705</v>
      </c>
      <c r="G22" s="19" t="s">
        <v>706</v>
      </c>
      <c r="H22" s="19" t="s">
        <v>707</v>
      </c>
      <c r="I22" s="19" t="s">
        <v>599</v>
      </c>
      <c r="J22" s="19" t="s">
        <v>180</v>
      </c>
      <c r="K22" s="20">
        <v>3</v>
      </c>
      <c r="L22" s="21">
        <v>1</v>
      </c>
      <c r="M22" s="20">
        <v>3</v>
      </c>
      <c r="N22" s="21">
        <v>3</v>
      </c>
      <c r="O22" s="20">
        <v>3</v>
      </c>
      <c r="P22" s="21">
        <v>3</v>
      </c>
      <c r="Q22" s="22">
        <v>27</v>
      </c>
      <c r="R22" s="23">
        <v>9</v>
      </c>
    </row>
    <row r="23" spans="1:18" ht="378" x14ac:dyDescent="0.25">
      <c r="A23" s="16">
        <v>17</v>
      </c>
      <c r="B23" s="17" t="s">
        <v>2026</v>
      </c>
      <c r="C23" s="18" t="s">
        <v>2026</v>
      </c>
      <c r="D23" s="28"/>
      <c r="E23" s="19" t="s">
        <v>171</v>
      </c>
      <c r="F23" s="19" t="s">
        <v>172</v>
      </c>
      <c r="G23" s="82" t="s">
        <v>653</v>
      </c>
      <c r="H23" s="19" t="s">
        <v>173</v>
      </c>
      <c r="I23" s="19" t="s">
        <v>599</v>
      </c>
      <c r="J23" s="19" t="s">
        <v>654</v>
      </c>
      <c r="K23" s="20">
        <v>3</v>
      </c>
      <c r="L23" s="21">
        <v>0.5</v>
      </c>
      <c r="M23" s="20">
        <v>3</v>
      </c>
      <c r="N23" s="21">
        <v>3</v>
      </c>
      <c r="O23" s="20">
        <v>3</v>
      </c>
      <c r="P23" s="21">
        <v>3</v>
      </c>
      <c r="Q23" s="22">
        <v>27</v>
      </c>
      <c r="R23" s="23">
        <v>4.5</v>
      </c>
    </row>
    <row r="24" spans="1:18" ht="147" x14ac:dyDescent="0.25">
      <c r="A24" s="16">
        <v>18</v>
      </c>
      <c r="B24" s="17" t="s">
        <v>2036</v>
      </c>
      <c r="C24" s="18" t="s">
        <v>2036</v>
      </c>
      <c r="D24" s="28"/>
      <c r="E24" s="19" t="s">
        <v>2040</v>
      </c>
      <c r="F24" s="19" t="s">
        <v>182</v>
      </c>
      <c r="G24" s="19" t="s">
        <v>714</v>
      </c>
      <c r="H24" s="19" t="s">
        <v>183</v>
      </c>
      <c r="I24" s="19" t="s">
        <v>595</v>
      </c>
      <c r="J24" s="19" t="s">
        <v>184</v>
      </c>
      <c r="K24" s="20">
        <v>3</v>
      </c>
      <c r="L24" s="21">
        <v>3</v>
      </c>
      <c r="M24" s="20">
        <v>6</v>
      </c>
      <c r="N24" s="21">
        <v>6</v>
      </c>
      <c r="O24" s="20">
        <v>1</v>
      </c>
      <c r="P24" s="21">
        <v>1</v>
      </c>
      <c r="Q24" s="22">
        <v>18</v>
      </c>
      <c r="R24" s="23">
        <v>18</v>
      </c>
    </row>
    <row r="25" spans="1:18" ht="168" x14ac:dyDescent="0.25">
      <c r="A25" s="16">
        <v>19</v>
      </c>
      <c r="B25" s="17" t="s">
        <v>2041</v>
      </c>
      <c r="C25" s="18" t="s">
        <v>2041</v>
      </c>
      <c r="D25" s="28"/>
      <c r="E25" s="19" t="s">
        <v>187</v>
      </c>
      <c r="F25" s="19" t="s">
        <v>188</v>
      </c>
      <c r="G25" s="19" t="s">
        <v>720</v>
      </c>
      <c r="H25" s="19" t="s">
        <v>189</v>
      </c>
      <c r="I25" s="19" t="s">
        <v>661</v>
      </c>
      <c r="J25" s="19" t="s">
        <v>190</v>
      </c>
      <c r="K25" s="20">
        <v>3</v>
      </c>
      <c r="L25" s="21">
        <v>0.5</v>
      </c>
      <c r="M25" s="20">
        <v>6</v>
      </c>
      <c r="N25" s="21">
        <v>6</v>
      </c>
      <c r="O25" s="20">
        <v>15</v>
      </c>
      <c r="P25" s="21">
        <v>15</v>
      </c>
      <c r="Q25" s="22">
        <v>270</v>
      </c>
      <c r="R25" s="23">
        <v>45</v>
      </c>
    </row>
    <row r="26" spans="1:18" ht="126" x14ac:dyDescent="0.25">
      <c r="A26" s="16">
        <v>20</v>
      </c>
      <c r="B26" s="17" t="s">
        <v>2042</v>
      </c>
      <c r="C26" s="18" t="s">
        <v>2042</v>
      </c>
      <c r="D26" s="28"/>
      <c r="E26" s="19" t="s">
        <v>726</v>
      </c>
      <c r="F26" s="19" t="s">
        <v>727</v>
      </c>
      <c r="G26" s="19" t="s">
        <v>728</v>
      </c>
      <c r="H26" s="19" t="s">
        <v>729</v>
      </c>
      <c r="I26" s="19" t="s">
        <v>658</v>
      </c>
      <c r="J26" s="19" t="s">
        <v>730</v>
      </c>
      <c r="K26" s="20">
        <v>3</v>
      </c>
      <c r="L26" s="21">
        <v>0.5</v>
      </c>
      <c r="M26" s="20">
        <v>6</v>
      </c>
      <c r="N26" s="21">
        <v>6</v>
      </c>
      <c r="O26" s="20">
        <v>7</v>
      </c>
      <c r="P26" s="21">
        <v>3</v>
      </c>
      <c r="Q26" s="22">
        <v>126</v>
      </c>
      <c r="R26" s="23">
        <v>9</v>
      </c>
    </row>
    <row r="27" spans="1:18" ht="231" x14ac:dyDescent="0.25">
      <c r="A27" s="16">
        <v>21</v>
      </c>
      <c r="B27" s="17" t="s">
        <v>2043</v>
      </c>
      <c r="C27" s="18" t="s">
        <v>2043</v>
      </c>
      <c r="D27" s="28"/>
      <c r="E27" s="19" t="s">
        <v>194</v>
      </c>
      <c r="F27" s="19" t="s">
        <v>195</v>
      </c>
      <c r="G27" s="19" t="s">
        <v>733</v>
      </c>
      <c r="H27" s="19" t="s">
        <v>196</v>
      </c>
      <c r="I27" s="19" t="s">
        <v>658</v>
      </c>
      <c r="J27" s="19" t="s">
        <v>197</v>
      </c>
      <c r="K27" s="20">
        <v>3</v>
      </c>
      <c r="L27" s="21">
        <v>0.5</v>
      </c>
      <c r="M27" s="20">
        <v>6</v>
      </c>
      <c r="N27" s="21">
        <v>6</v>
      </c>
      <c r="O27" s="20">
        <v>7</v>
      </c>
      <c r="P27" s="21">
        <v>3</v>
      </c>
      <c r="Q27" s="22">
        <v>126</v>
      </c>
      <c r="R27" s="23">
        <v>9</v>
      </c>
    </row>
    <row r="28" spans="1:18" ht="210" x14ac:dyDescent="0.25">
      <c r="A28" s="16">
        <v>22</v>
      </c>
      <c r="B28" s="17" t="s">
        <v>2042</v>
      </c>
      <c r="C28" s="18" t="s">
        <v>2042</v>
      </c>
      <c r="D28" s="28"/>
      <c r="E28" s="19" t="s">
        <v>211</v>
      </c>
      <c r="F28" s="19" t="s">
        <v>212</v>
      </c>
      <c r="G28" s="19" t="s">
        <v>747</v>
      </c>
      <c r="H28" s="19" t="s">
        <v>213</v>
      </c>
      <c r="I28" s="19" t="s">
        <v>595</v>
      </c>
      <c r="J28" s="19" t="s">
        <v>184</v>
      </c>
      <c r="K28" s="20">
        <v>0.5</v>
      </c>
      <c r="L28" s="21">
        <v>0.5</v>
      </c>
      <c r="M28" s="20">
        <v>6</v>
      </c>
      <c r="N28" s="21">
        <v>6</v>
      </c>
      <c r="O28" s="20">
        <v>3</v>
      </c>
      <c r="P28" s="21">
        <v>3</v>
      </c>
      <c r="Q28" s="22">
        <v>9</v>
      </c>
      <c r="R28" s="23">
        <v>9</v>
      </c>
    </row>
    <row r="29" spans="1:18" ht="210" x14ac:dyDescent="0.25">
      <c r="A29" s="16">
        <v>23</v>
      </c>
      <c r="B29" s="17" t="s">
        <v>2044</v>
      </c>
      <c r="C29" s="18" t="s">
        <v>2044</v>
      </c>
      <c r="D29" s="28"/>
      <c r="E29" s="19" t="s">
        <v>478</v>
      </c>
      <c r="F29" s="19" t="s">
        <v>479</v>
      </c>
      <c r="G29" s="82" t="s">
        <v>751</v>
      </c>
      <c r="H29" s="19" t="s">
        <v>480</v>
      </c>
      <c r="I29" s="19" t="s">
        <v>595</v>
      </c>
      <c r="J29" s="19" t="s">
        <v>184</v>
      </c>
      <c r="K29" s="20">
        <v>0.5</v>
      </c>
      <c r="L29" s="21">
        <v>0.5</v>
      </c>
      <c r="M29" s="20">
        <v>6</v>
      </c>
      <c r="N29" s="21">
        <v>6</v>
      </c>
      <c r="O29" s="20">
        <v>3</v>
      </c>
      <c r="P29" s="21">
        <v>3</v>
      </c>
      <c r="Q29" s="22">
        <v>9</v>
      </c>
      <c r="R29" s="23">
        <v>9</v>
      </c>
    </row>
    <row r="30" spans="1:18" ht="378" x14ac:dyDescent="0.25">
      <c r="A30" s="16">
        <v>24</v>
      </c>
      <c r="B30" s="17" t="s">
        <v>2026</v>
      </c>
      <c r="C30" s="18" t="s">
        <v>2026</v>
      </c>
      <c r="D30" s="28"/>
      <c r="E30" s="19" t="s">
        <v>200</v>
      </c>
      <c r="F30" s="19" t="s">
        <v>201</v>
      </c>
      <c r="G30" s="82" t="s">
        <v>754</v>
      </c>
      <c r="H30" s="19" t="s">
        <v>202</v>
      </c>
      <c r="I30" s="19" t="s">
        <v>658</v>
      </c>
      <c r="J30" s="19" t="s">
        <v>203</v>
      </c>
      <c r="K30" s="20">
        <v>3</v>
      </c>
      <c r="L30" s="21">
        <v>0.5</v>
      </c>
      <c r="M30" s="20">
        <v>6</v>
      </c>
      <c r="N30" s="21">
        <v>6</v>
      </c>
      <c r="O30" s="20">
        <v>7</v>
      </c>
      <c r="P30" s="21">
        <v>3</v>
      </c>
      <c r="Q30" s="22">
        <v>126</v>
      </c>
      <c r="R30" s="23">
        <v>9</v>
      </c>
    </row>
    <row r="31" spans="1:18" ht="168" x14ac:dyDescent="0.25">
      <c r="A31" s="16">
        <v>25</v>
      </c>
      <c r="B31" s="17" t="s">
        <v>2045</v>
      </c>
      <c r="C31" s="18" t="s">
        <v>2045</v>
      </c>
      <c r="D31" s="28"/>
      <c r="E31" s="19" t="s">
        <v>216</v>
      </c>
      <c r="F31" s="19" t="s">
        <v>217</v>
      </c>
      <c r="G31" s="19" t="s">
        <v>757</v>
      </c>
      <c r="H31" s="19" t="s">
        <v>218</v>
      </c>
      <c r="I31" s="19" t="s">
        <v>599</v>
      </c>
      <c r="J31" s="19" t="s">
        <v>219</v>
      </c>
      <c r="K31" s="20">
        <v>1</v>
      </c>
      <c r="L31" s="21">
        <v>0.5</v>
      </c>
      <c r="M31" s="20">
        <v>6</v>
      </c>
      <c r="N31" s="21">
        <v>6</v>
      </c>
      <c r="O31" s="20">
        <v>7</v>
      </c>
      <c r="P31" s="21">
        <v>7</v>
      </c>
      <c r="Q31" s="22">
        <v>42</v>
      </c>
      <c r="R31" s="23">
        <v>21</v>
      </c>
    </row>
    <row r="32" spans="1:18" ht="168" x14ac:dyDescent="0.25">
      <c r="A32" s="16">
        <v>26</v>
      </c>
      <c r="B32" s="17" t="s">
        <v>2046</v>
      </c>
      <c r="C32" s="18" t="s">
        <v>2046</v>
      </c>
      <c r="D32" s="28"/>
      <c r="E32" s="19" t="s">
        <v>200</v>
      </c>
      <c r="F32" s="19" t="s">
        <v>222</v>
      </c>
      <c r="G32" s="19" t="s">
        <v>760</v>
      </c>
      <c r="H32" s="19" t="s">
        <v>223</v>
      </c>
      <c r="I32" s="19" t="s">
        <v>599</v>
      </c>
      <c r="J32" s="19" t="s">
        <v>224</v>
      </c>
      <c r="K32" s="20">
        <v>0.5</v>
      </c>
      <c r="L32" s="21">
        <v>0.2</v>
      </c>
      <c r="M32" s="20">
        <v>6</v>
      </c>
      <c r="N32" s="21">
        <v>6</v>
      </c>
      <c r="O32" s="20">
        <v>7</v>
      </c>
      <c r="P32" s="21">
        <v>7</v>
      </c>
      <c r="Q32" s="22">
        <v>21</v>
      </c>
      <c r="R32" s="23">
        <v>8.4000000000000021</v>
      </c>
    </row>
    <row r="33" spans="1:18" ht="105" x14ac:dyDescent="0.25">
      <c r="A33" s="16">
        <v>27</v>
      </c>
      <c r="B33" s="17" t="s">
        <v>2042</v>
      </c>
      <c r="C33" s="18" t="s">
        <v>2042</v>
      </c>
      <c r="D33" s="28"/>
      <c r="E33" s="19" t="s">
        <v>302</v>
      </c>
      <c r="F33" s="19" t="s">
        <v>489</v>
      </c>
      <c r="G33" s="19" t="s">
        <v>763</v>
      </c>
      <c r="H33" s="19" t="s">
        <v>490</v>
      </c>
      <c r="I33" s="19" t="s">
        <v>599</v>
      </c>
      <c r="J33" s="19" t="s">
        <v>491</v>
      </c>
      <c r="K33" s="20">
        <v>0.5</v>
      </c>
      <c r="L33" s="21">
        <v>0.2</v>
      </c>
      <c r="M33" s="20">
        <v>6</v>
      </c>
      <c r="N33" s="21">
        <v>6</v>
      </c>
      <c r="O33" s="20">
        <v>7</v>
      </c>
      <c r="P33" s="21">
        <v>7</v>
      </c>
      <c r="Q33" s="22">
        <v>21</v>
      </c>
      <c r="R33" s="23">
        <v>8.4000000000000021</v>
      </c>
    </row>
    <row r="34" spans="1:18" ht="147" x14ac:dyDescent="0.25">
      <c r="A34" s="16">
        <v>28</v>
      </c>
      <c r="B34" s="17" t="s">
        <v>2047</v>
      </c>
      <c r="C34" s="18" t="s">
        <v>2047</v>
      </c>
      <c r="D34" s="28"/>
      <c r="E34" s="19" t="s">
        <v>227</v>
      </c>
      <c r="F34" s="19" t="s">
        <v>228</v>
      </c>
      <c r="G34" s="19" t="s">
        <v>766</v>
      </c>
      <c r="H34" s="19" t="s">
        <v>229</v>
      </c>
      <c r="I34" s="19" t="s">
        <v>599</v>
      </c>
      <c r="J34" s="19" t="s">
        <v>230</v>
      </c>
      <c r="K34" s="20">
        <v>0.5</v>
      </c>
      <c r="L34" s="21">
        <v>0.2</v>
      </c>
      <c r="M34" s="20">
        <v>6</v>
      </c>
      <c r="N34" s="21">
        <v>6</v>
      </c>
      <c r="O34" s="20">
        <v>7</v>
      </c>
      <c r="P34" s="21">
        <v>7</v>
      </c>
      <c r="Q34" s="22">
        <v>21</v>
      </c>
      <c r="R34" s="23">
        <v>8.4000000000000021</v>
      </c>
    </row>
    <row r="35" spans="1:18" ht="105" x14ac:dyDescent="0.25">
      <c r="A35" s="16">
        <v>29</v>
      </c>
      <c r="B35" s="17" t="s">
        <v>2042</v>
      </c>
      <c r="C35" s="18" t="s">
        <v>2042</v>
      </c>
      <c r="D35" s="28"/>
      <c r="E35" s="19" t="s">
        <v>231</v>
      </c>
      <c r="F35" s="19" t="s">
        <v>232</v>
      </c>
      <c r="G35" s="19" t="s">
        <v>769</v>
      </c>
      <c r="H35" s="19" t="s">
        <v>233</v>
      </c>
      <c r="I35" s="19" t="s">
        <v>599</v>
      </c>
      <c r="J35" s="19" t="s">
        <v>234</v>
      </c>
      <c r="K35" s="20">
        <v>0.5</v>
      </c>
      <c r="L35" s="21">
        <v>0.2</v>
      </c>
      <c r="M35" s="20">
        <v>6</v>
      </c>
      <c r="N35" s="21">
        <v>6</v>
      </c>
      <c r="O35" s="20">
        <v>7</v>
      </c>
      <c r="P35" s="21">
        <v>7</v>
      </c>
      <c r="Q35" s="22">
        <v>21</v>
      </c>
      <c r="R35" s="23">
        <v>8.4000000000000021</v>
      </c>
    </row>
    <row r="36" spans="1:18" ht="210" x14ac:dyDescent="0.25">
      <c r="A36" s="16">
        <v>30</v>
      </c>
      <c r="B36" s="17" t="s">
        <v>2044</v>
      </c>
      <c r="C36" s="18" t="s">
        <v>2044</v>
      </c>
      <c r="D36" s="28"/>
      <c r="E36" s="19" t="s">
        <v>237</v>
      </c>
      <c r="F36" s="19" t="s">
        <v>238</v>
      </c>
      <c r="G36" s="82" t="s">
        <v>773</v>
      </c>
      <c r="H36" s="19" t="s">
        <v>239</v>
      </c>
      <c r="I36" s="19" t="s">
        <v>599</v>
      </c>
      <c r="J36" s="19" t="s">
        <v>234</v>
      </c>
      <c r="K36" s="20">
        <v>0.5</v>
      </c>
      <c r="L36" s="21">
        <v>0.2</v>
      </c>
      <c r="M36" s="20">
        <v>6</v>
      </c>
      <c r="N36" s="21">
        <v>6</v>
      </c>
      <c r="O36" s="20">
        <v>7</v>
      </c>
      <c r="P36" s="21">
        <v>7</v>
      </c>
      <c r="Q36" s="22">
        <v>21</v>
      </c>
      <c r="R36" s="23">
        <v>8.4000000000000021</v>
      </c>
    </row>
    <row r="37" spans="1:18" ht="378" x14ac:dyDescent="0.25">
      <c r="A37" s="16">
        <v>31</v>
      </c>
      <c r="B37" s="17" t="s">
        <v>2026</v>
      </c>
      <c r="C37" s="18" t="s">
        <v>2026</v>
      </c>
      <c r="D37" s="28"/>
      <c r="E37" s="19" t="s">
        <v>240</v>
      </c>
      <c r="F37" s="19" t="s">
        <v>241</v>
      </c>
      <c r="G37" s="82" t="s">
        <v>990</v>
      </c>
      <c r="H37" s="19" t="s">
        <v>242</v>
      </c>
      <c r="I37" s="19" t="s">
        <v>595</v>
      </c>
      <c r="J37" s="19" t="s">
        <v>243</v>
      </c>
      <c r="K37" s="20">
        <v>0.5</v>
      </c>
      <c r="L37" s="21">
        <v>0.5</v>
      </c>
      <c r="M37" s="20">
        <v>6</v>
      </c>
      <c r="N37" s="21">
        <v>6</v>
      </c>
      <c r="O37" s="20">
        <v>3</v>
      </c>
      <c r="P37" s="21">
        <v>3</v>
      </c>
      <c r="Q37" s="22">
        <v>9</v>
      </c>
      <c r="R37" s="23">
        <v>9</v>
      </c>
    </row>
    <row r="38" spans="1:18" ht="252" x14ac:dyDescent="0.25">
      <c r="A38" s="16">
        <v>32</v>
      </c>
      <c r="B38" s="17" t="s">
        <v>2048</v>
      </c>
      <c r="C38" s="18" t="s">
        <v>2048</v>
      </c>
      <c r="D38" s="28"/>
      <c r="E38" s="19" t="s">
        <v>261</v>
      </c>
      <c r="F38" s="19" t="s">
        <v>262</v>
      </c>
      <c r="G38" s="19" t="s">
        <v>785</v>
      </c>
      <c r="H38" s="19" t="s">
        <v>263</v>
      </c>
      <c r="I38" s="19" t="s">
        <v>599</v>
      </c>
      <c r="J38" s="19" t="s">
        <v>264</v>
      </c>
      <c r="K38" s="20">
        <v>0.5</v>
      </c>
      <c r="L38" s="21">
        <v>0.2</v>
      </c>
      <c r="M38" s="20">
        <v>6</v>
      </c>
      <c r="N38" s="21">
        <v>6</v>
      </c>
      <c r="O38" s="20">
        <v>7</v>
      </c>
      <c r="P38" s="21">
        <v>7</v>
      </c>
      <c r="Q38" s="22">
        <v>21</v>
      </c>
      <c r="R38" s="23">
        <v>8.4000000000000021</v>
      </c>
    </row>
    <row r="39" spans="1:18" ht="294" x14ac:dyDescent="0.25">
      <c r="A39" s="16">
        <v>33</v>
      </c>
      <c r="B39" s="17" t="s">
        <v>2049</v>
      </c>
      <c r="C39" s="18" t="s">
        <v>2049</v>
      </c>
      <c r="D39" s="28"/>
      <c r="E39" s="19" t="s">
        <v>261</v>
      </c>
      <c r="F39" s="19" t="s">
        <v>506</v>
      </c>
      <c r="G39" s="82" t="s">
        <v>786</v>
      </c>
      <c r="H39" s="19" t="s">
        <v>507</v>
      </c>
      <c r="I39" s="19" t="s">
        <v>599</v>
      </c>
      <c r="J39" s="19" t="s">
        <v>264</v>
      </c>
      <c r="K39" s="20">
        <v>1</v>
      </c>
      <c r="L39" s="21">
        <v>0.5</v>
      </c>
      <c r="M39" s="20">
        <v>6</v>
      </c>
      <c r="N39" s="21">
        <v>6</v>
      </c>
      <c r="O39" s="20">
        <v>7</v>
      </c>
      <c r="P39" s="21">
        <v>7</v>
      </c>
      <c r="Q39" s="22">
        <v>42</v>
      </c>
      <c r="R39" s="23">
        <v>21</v>
      </c>
    </row>
    <row r="40" spans="1:18" ht="105" x14ac:dyDescent="0.25">
      <c r="A40" s="16">
        <v>34</v>
      </c>
      <c r="B40" s="17" t="s">
        <v>2042</v>
      </c>
      <c r="C40" s="18" t="s">
        <v>2042</v>
      </c>
      <c r="D40" s="28"/>
      <c r="E40" s="19" t="s">
        <v>510</v>
      </c>
      <c r="F40" s="19" t="s">
        <v>511</v>
      </c>
      <c r="G40" s="19" t="s">
        <v>789</v>
      </c>
      <c r="H40" s="19" t="s">
        <v>512</v>
      </c>
      <c r="I40" s="19" t="s">
        <v>599</v>
      </c>
      <c r="J40" s="19" t="s">
        <v>254</v>
      </c>
      <c r="K40" s="20">
        <v>1</v>
      </c>
      <c r="L40" s="21">
        <v>0.5</v>
      </c>
      <c r="M40" s="20">
        <v>6</v>
      </c>
      <c r="N40" s="21">
        <v>6</v>
      </c>
      <c r="O40" s="20">
        <v>7</v>
      </c>
      <c r="P40" s="21">
        <v>7</v>
      </c>
      <c r="Q40" s="22">
        <v>42</v>
      </c>
      <c r="R40" s="23">
        <v>21</v>
      </c>
    </row>
    <row r="41" spans="1:18" ht="189" x14ac:dyDescent="0.25">
      <c r="A41" s="16">
        <v>35</v>
      </c>
      <c r="B41" s="17" t="s">
        <v>2050</v>
      </c>
      <c r="C41" s="18" t="s">
        <v>2050</v>
      </c>
      <c r="D41" s="28"/>
      <c r="E41" s="19" t="s">
        <v>515</v>
      </c>
      <c r="F41" s="19" t="s">
        <v>516</v>
      </c>
      <c r="G41" s="19" t="s">
        <v>792</v>
      </c>
      <c r="H41" s="19" t="s">
        <v>517</v>
      </c>
      <c r="I41" s="19" t="s">
        <v>595</v>
      </c>
      <c r="J41" s="19" t="s">
        <v>243</v>
      </c>
      <c r="K41" s="20">
        <v>0.5</v>
      </c>
      <c r="L41" s="21">
        <v>0.5</v>
      </c>
      <c r="M41" s="20">
        <v>6</v>
      </c>
      <c r="N41" s="21">
        <v>6</v>
      </c>
      <c r="O41" s="20">
        <v>3</v>
      </c>
      <c r="P41" s="21">
        <v>3</v>
      </c>
      <c r="Q41" s="22">
        <v>9</v>
      </c>
      <c r="R41" s="23">
        <v>9</v>
      </c>
    </row>
    <row r="42" spans="1:18" ht="273" x14ac:dyDescent="0.25">
      <c r="A42" s="16">
        <v>36</v>
      </c>
      <c r="B42" s="17" t="s">
        <v>2051</v>
      </c>
      <c r="C42" s="18" t="s">
        <v>2051</v>
      </c>
      <c r="D42" s="28"/>
      <c r="E42" s="19" t="s">
        <v>515</v>
      </c>
      <c r="F42" s="19" t="s">
        <v>516</v>
      </c>
      <c r="G42" s="19" t="s">
        <v>792</v>
      </c>
      <c r="H42" s="19" t="s">
        <v>517</v>
      </c>
      <c r="I42" s="19" t="s">
        <v>595</v>
      </c>
      <c r="J42" s="19" t="s">
        <v>243</v>
      </c>
      <c r="K42" s="20">
        <v>0.5</v>
      </c>
      <c r="L42" s="21">
        <v>0.5</v>
      </c>
      <c r="M42" s="20">
        <v>6</v>
      </c>
      <c r="N42" s="21">
        <v>6</v>
      </c>
      <c r="O42" s="20">
        <v>3</v>
      </c>
      <c r="P42" s="21">
        <v>3</v>
      </c>
      <c r="Q42" s="22">
        <v>9</v>
      </c>
      <c r="R42" s="23">
        <v>9</v>
      </c>
    </row>
    <row r="43" spans="1:18" ht="126" x14ac:dyDescent="0.25">
      <c r="A43" s="16">
        <v>37</v>
      </c>
      <c r="B43" s="17" t="s">
        <v>2042</v>
      </c>
      <c r="C43" s="18" t="s">
        <v>2042</v>
      </c>
      <c r="D43" s="28"/>
      <c r="E43" s="19" t="s">
        <v>267</v>
      </c>
      <c r="F43" s="19" t="s">
        <v>268</v>
      </c>
      <c r="G43" s="19" t="s">
        <v>796</v>
      </c>
      <c r="H43" s="19" t="s">
        <v>269</v>
      </c>
      <c r="I43" s="19" t="s">
        <v>599</v>
      </c>
      <c r="J43" s="19" t="s">
        <v>270</v>
      </c>
      <c r="K43" s="20">
        <v>1</v>
      </c>
      <c r="L43" s="21">
        <v>0.5</v>
      </c>
      <c r="M43" s="20">
        <v>6</v>
      </c>
      <c r="N43" s="21">
        <v>6</v>
      </c>
      <c r="O43" s="20">
        <v>7</v>
      </c>
      <c r="P43" s="21">
        <v>7</v>
      </c>
      <c r="Q43" s="22">
        <v>42</v>
      </c>
      <c r="R43" s="23">
        <v>21</v>
      </c>
    </row>
    <row r="44" spans="1:18" ht="84" x14ac:dyDescent="0.25">
      <c r="A44" s="16">
        <v>38</v>
      </c>
      <c r="B44" s="17" t="s">
        <v>2052</v>
      </c>
      <c r="C44" s="18" t="s">
        <v>2052</v>
      </c>
      <c r="D44" s="28"/>
      <c r="E44" s="19" t="s">
        <v>283</v>
      </c>
      <c r="F44" s="19" t="s">
        <v>284</v>
      </c>
      <c r="G44" s="82" t="s">
        <v>800</v>
      </c>
      <c r="H44" s="19" t="s">
        <v>285</v>
      </c>
      <c r="I44" s="19" t="s">
        <v>599</v>
      </c>
      <c r="J44" s="19" t="s">
        <v>286</v>
      </c>
      <c r="K44" s="20">
        <v>1</v>
      </c>
      <c r="L44" s="21">
        <v>0.5</v>
      </c>
      <c r="M44" s="20">
        <v>6</v>
      </c>
      <c r="N44" s="21">
        <v>6</v>
      </c>
      <c r="O44" s="20">
        <v>7</v>
      </c>
      <c r="P44" s="21">
        <v>7</v>
      </c>
      <c r="Q44" s="22">
        <v>42</v>
      </c>
      <c r="R44" s="23">
        <v>21</v>
      </c>
    </row>
    <row r="45" spans="1:18" ht="378" x14ac:dyDescent="0.25">
      <c r="A45" s="16">
        <v>39</v>
      </c>
      <c r="B45" s="17" t="s">
        <v>2026</v>
      </c>
      <c r="C45" s="18" t="s">
        <v>2026</v>
      </c>
      <c r="D45" s="28"/>
      <c r="E45" s="19" t="s">
        <v>287</v>
      </c>
      <c r="F45" s="19" t="s">
        <v>288</v>
      </c>
      <c r="G45" s="82" t="s">
        <v>806</v>
      </c>
      <c r="H45" s="19" t="s">
        <v>289</v>
      </c>
      <c r="I45" s="19" t="s">
        <v>599</v>
      </c>
      <c r="J45" s="19" t="s">
        <v>290</v>
      </c>
      <c r="K45" s="20">
        <v>0.5</v>
      </c>
      <c r="L45" s="21">
        <v>0.2</v>
      </c>
      <c r="M45" s="20">
        <v>6</v>
      </c>
      <c r="N45" s="21">
        <v>6</v>
      </c>
      <c r="O45" s="20">
        <v>7</v>
      </c>
      <c r="P45" s="21">
        <v>7</v>
      </c>
      <c r="Q45" s="22">
        <v>21</v>
      </c>
      <c r="R45" s="23">
        <v>8.4000000000000021</v>
      </c>
    </row>
    <row r="46" spans="1:18" ht="105" x14ac:dyDescent="0.25">
      <c r="A46" s="16">
        <v>40</v>
      </c>
      <c r="B46" s="17" t="s">
        <v>2042</v>
      </c>
      <c r="C46" s="18" t="s">
        <v>2042</v>
      </c>
      <c r="D46" s="28"/>
      <c r="E46" s="19" t="s">
        <v>302</v>
      </c>
      <c r="F46" s="19" t="s">
        <v>303</v>
      </c>
      <c r="G46" s="19" t="s">
        <v>803</v>
      </c>
      <c r="H46" s="19" t="s">
        <v>304</v>
      </c>
      <c r="I46" s="19" t="s">
        <v>599</v>
      </c>
      <c r="J46" s="19" t="s">
        <v>305</v>
      </c>
      <c r="K46" s="20">
        <v>0.5</v>
      </c>
      <c r="L46" s="21">
        <v>0.2</v>
      </c>
      <c r="M46" s="20">
        <v>6</v>
      </c>
      <c r="N46" s="21">
        <v>6</v>
      </c>
      <c r="O46" s="20">
        <v>7</v>
      </c>
      <c r="P46" s="21">
        <v>7</v>
      </c>
      <c r="Q46" s="22">
        <v>21</v>
      </c>
      <c r="R46" s="23">
        <v>8.4000000000000021</v>
      </c>
    </row>
    <row r="47" spans="1:18" ht="378" x14ac:dyDescent="0.25">
      <c r="A47" s="16">
        <v>41</v>
      </c>
      <c r="B47" s="17" t="s">
        <v>2026</v>
      </c>
      <c r="C47" s="18" t="s">
        <v>2026</v>
      </c>
      <c r="D47" s="28"/>
      <c r="E47" s="19" t="s">
        <v>532</v>
      </c>
      <c r="F47" s="19" t="s">
        <v>533</v>
      </c>
      <c r="G47" s="82" t="s">
        <v>657</v>
      </c>
      <c r="H47" s="19" t="s">
        <v>534</v>
      </c>
      <c r="I47" s="19" t="s">
        <v>658</v>
      </c>
      <c r="J47" s="19" t="s">
        <v>535</v>
      </c>
      <c r="K47" s="20">
        <v>3</v>
      </c>
      <c r="L47" s="21">
        <v>0.5</v>
      </c>
      <c r="M47" s="20">
        <v>6</v>
      </c>
      <c r="N47" s="21">
        <v>6</v>
      </c>
      <c r="O47" s="20">
        <v>7</v>
      </c>
      <c r="P47" s="21">
        <v>7</v>
      </c>
      <c r="Q47" s="22">
        <v>126</v>
      </c>
      <c r="R47" s="23">
        <v>21</v>
      </c>
    </row>
    <row r="48" spans="1:18" ht="378" x14ac:dyDescent="0.25">
      <c r="A48" s="16">
        <v>42</v>
      </c>
      <c r="B48" s="17" t="s">
        <v>2026</v>
      </c>
      <c r="C48" s="18" t="s">
        <v>2026</v>
      </c>
      <c r="D48" s="28"/>
      <c r="E48" s="19" t="s">
        <v>840</v>
      </c>
      <c r="F48" s="19" t="s">
        <v>841</v>
      </c>
      <c r="G48" s="82" t="s">
        <v>842</v>
      </c>
      <c r="H48" s="19" t="s">
        <v>843</v>
      </c>
      <c r="I48" s="19" t="s">
        <v>599</v>
      </c>
      <c r="J48" s="19" t="s">
        <v>844</v>
      </c>
      <c r="K48" s="20">
        <v>0.5</v>
      </c>
      <c r="L48" s="21">
        <v>0.2</v>
      </c>
      <c r="M48" s="20">
        <v>6</v>
      </c>
      <c r="N48" s="21">
        <v>6</v>
      </c>
      <c r="O48" s="20">
        <v>7</v>
      </c>
      <c r="P48" s="21">
        <v>7</v>
      </c>
      <c r="Q48" s="22">
        <v>21</v>
      </c>
      <c r="R48" s="23">
        <v>8.4000000000000021</v>
      </c>
    </row>
    <row r="49" spans="1:18" ht="147" x14ac:dyDescent="0.25">
      <c r="A49" s="16">
        <v>43</v>
      </c>
      <c r="B49" s="17" t="s">
        <v>2053</v>
      </c>
      <c r="C49" s="18" t="s">
        <v>2053</v>
      </c>
      <c r="D49" s="28"/>
      <c r="E49" s="19" t="s">
        <v>103</v>
      </c>
      <c r="F49" s="19" t="s">
        <v>246</v>
      </c>
      <c r="G49" s="82" t="s">
        <v>776</v>
      </c>
      <c r="H49" s="19" t="s">
        <v>247</v>
      </c>
      <c r="I49" s="19" t="s">
        <v>599</v>
      </c>
      <c r="J49" s="19" t="s">
        <v>248</v>
      </c>
      <c r="K49" s="20">
        <v>1</v>
      </c>
      <c r="L49" s="21">
        <v>0.5</v>
      </c>
      <c r="M49" s="20">
        <v>6</v>
      </c>
      <c r="N49" s="21">
        <v>6</v>
      </c>
      <c r="O49" s="20">
        <v>7</v>
      </c>
      <c r="P49" s="21">
        <v>3</v>
      </c>
      <c r="Q49" s="22">
        <v>42</v>
      </c>
      <c r="R49" s="23">
        <v>9</v>
      </c>
    </row>
    <row r="50" spans="1:18" ht="105" x14ac:dyDescent="0.25">
      <c r="A50" s="16">
        <v>44</v>
      </c>
      <c r="B50" s="17" t="s">
        <v>2030</v>
      </c>
      <c r="C50" s="18" t="s">
        <v>2030</v>
      </c>
      <c r="D50" s="28"/>
      <c r="E50" s="19" t="s">
        <v>251</v>
      </c>
      <c r="F50" s="19" t="s">
        <v>252</v>
      </c>
      <c r="G50" s="19" t="s">
        <v>779</v>
      </c>
      <c r="H50" s="19" t="s">
        <v>253</v>
      </c>
      <c r="I50" s="19" t="s">
        <v>599</v>
      </c>
      <c r="J50" s="19" t="s">
        <v>254</v>
      </c>
      <c r="K50" s="20">
        <v>1</v>
      </c>
      <c r="L50" s="21">
        <v>0.5</v>
      </c>
      <c r="M50" s="20">
        <v>6</v>
      </c>
      <c r="N50" s="21">
        <v>6</v>
      </c>
      <c r="O50" s="20">
        <v>7</v>
      </c>
      <c r="P50" s="21">
        <v>3</v>
      </c>
      <c r="Q50" s="22">
        <v>42</v>
      </c>
      <c r="R50" s="23">
        <v>9</v>
      </c>
    </row>
    <row r="51" spans="1:18" ht="105" x14ac:dyDescent="0.25">
      <c r="A51" s="16">
        <v>45</v>
      </c>
      <c r="B51" s="17" t="s">
        <v>2054</v>
      </c>
      <c r="C51" s="18" t="s">
        <v>2054</v>
      </c>
      <c r="D51" s="28"/>
      <c r="E51" s="19" t="s">
        <v>255</v>
      </c>
      <c r="F51" s="19" t="s">
        <v>256</v>
      </c>
      <c r="G51" s="19" t="s">
        <v>782</v>
      </c>
      <c r="H51" s="19" t="s">
        <v>257</v>
      </c>
      <c r="I51" s="19" t="s">
        <v>599</v>
      </c>
      <c r="J51" s="19" t="s">
        <v>258</v>
      </c>
      <c r="K51" s="20">
        <v>1</v>
      </c>
      <c r="L51" s="21">
        <v>0.5</v>
      </c>
      <c r="M51" s="20">
        <v>6</v>
      </c>
      <c r="N51" s="21">
        <v>6</v>
      </c>
      <c r="O51" s="20">
        <v>7</v>
      </c>
      <c r="P51" s="21">
        <v>3</v>
      </c>
      <c r="Q51" s="22">
        <v>42</v>
      </c>
      <c r="R51" s="23">
        <v>9</v>
      </c>
    </row>
    <row r="52" spans="1:18" ht="210" x14ac:dyDescent="0.25">
      <c r="A52" s="16">
        <v>46</v>
      </c>
      <c r="B52" s="17" t="s">
        <v>2055</v>
      </c>
      <c r="C52" s="18" t="s">
        <v>2055</v>
      </c>
      <c r="D52" s="28"/>
      <c r="E52" s="19" t="s">
        <v>327</v>
      </c>
      <c r="F52" s="19" t="s">
        <v>328</v>
      </c>
      <c r="G52" s="19" t="s">
        <v>863</v>
      </c>
      <c r="H52" s="19" t="s">
        <v>329</v>
      </c>
      <c r="I52" s="19" t="s">
        <v>661</v>
      </c>
      <c r="J52" s="19" t="s">
        <v>330</v>
      </c>
      <c r="K52" s="20">
        <v>3</v>
      </c>
      <c r="L52" s="21">
        <v>1</v>
      </c>
      <c r="M52" s="20">
        <v>6</v>
      </c>
      <c r="N52" s="21">
        <v>6</v>
      </c>
      <c r="O52" s="20">
        <v>15</v>
      </c>
      <c r="P52" s="21">
        <v>7</v>
      </c>
      <c r="Q52" s="22">
        <v>270</v>
      </c>
      <c r="R52" s="23">
        <v>42</v>
      </c>
    </row>
    <row r="53" spans="1:18" ht="147" x14ac:dyDescent="0.25">
      <c r="A53" s="16">
        <v>47</v>
      </c>
      <c r="B53" s="17" t="s">
        <v>2042</v>
      </c>
      <c r="C53" s="18" t="s">
        <v>2042</v>
      </c>
      <c r="D53" s="28"/>
      <c r="E53" s="19" t="s">
        <v>333</v>
      </c>
      <c r="F53" s="19" t="s">
        <v>334</v>
      </c>
      <c r="G53" s="19" t="s">
        <v>660</v>
      </c>
      <c r="H53" s="19" t="s">
        <v>335</v>
      </c>
      <c r="I53" s="19" t="s">
        <v>661</v>
      </c>
      <c r="J53" s="19" t="s">
        <v>336</v>
      </c>
      <c r="K53" s="20">
        <v>3</v>
      </c>
      <c r="L53" s="21">
        <v>0.5</v>
      </c>
      <c r="M53" s="20">
        <v>6</v>
      </c>
      <c r="N53" s="21">
        <v>6</v>
      </c>
      <c r="O53" s="20">
        <v>15</v>
      </c>
      <c r="P53" s="21">
        <v>15</v>
      </c>
      <c r="Q53" s="22">
        <v>270</v>
      </c>
      <c r="R53" s="23">
        <v>45</v>
      </c>
    </row>
    <row r="54" spans="1:18" ht="126" x14ac:dyDescent="0.25">
      <c r="A54" s="16">
        <v>48</v>
      </c>
      <c r="B54" s="17" t="s">
        <v>2042</v>
      </c>
      <c r="C54" s="18" t="s">
        <v>2042</v>
      </c>
      <c r="D54" s="28"/>
      <c r="E54" s="19" t="s">
        <v>662</v>
      </c>
      <c r="F54" s="19" t="s">
        <v>663</v>
      </c>
      <c r="G54" s="19" t="s">
        <v>664</v>
      </c>
      <c r="H54" s="19" t="s">
        <v>665</v>
      </c>
      <c r="I54" s="19" t="s">
        <v>599</v>
      </c>
      <c r="J54" s="19" t="s">
        <v>666</v>
      </c>
      <c r="K54" s="20">
        <v>0.5</v>
      </c>
      <c r="L54" s="21">
        <v>0.2</v>
      </c>
      <c r="M54" s="20">
        <v>6</v>
      </c>
      <c r="N54" s="21">
        <v>6</v>
      </c>
      <c r="O54" s="20">
        <v>7</v>
      </c>
      <c r="P54" s="21">
        <v>7</v>
      </c>
      <c r="Q54" s="22">
        <v>21</v>
      </c>
      <c r="R54" s="23">
        <v>8.4000000000000021</v>
      </c>
    </row>
    <row r="55" spans="1:18" ht="189" x14ac:dyDescent="0.25">
      <c r="A55" s="16">
        <v>49</v>
      </c>
      <c r="B55" s="17" t="s">
        <v>2050</v>
      </c>
      <c r="C55" s="18" t="s">
        <v>2050</v>
      </c>
      <c r="D55" s="28"/>
      <c r="E55" s="19" t="s">
        <v>352</v>
      </c>
      <c r="F55" s="19" t="s">
        <v>353</v>
      </c>
      <c r="G55" s="19" t="s">
        <v>668</v>
      </c>
      <c r="H55" s="19" t="s">
        <v>354</v>
      </c>
      <c r="I55" s="19" t="s">
        <v>658</v>
      </c>
      <c r="J55" s="19" t="s">
        <v>355</v>
      </c>
      <c r="K55" s="20">
        <v>1</v>
      </c>
      <c r="L55" s="21">
        <v>0.2</v>
      </c>
      <c r="M55" s="20">
        <v>6</v>
      </c>
      <c r="N55" s="21">
        <v>6</v>
      </c>
      <c r="O55" s="20">
        <v>15</v>
      </c>
      <c r="P55" s="21">
        <v>15</v>
      </c>
      <c r="Q55" s="22">
        <v>90</v>
      </c>
      <c r="R55" s="23">
        <v>18.000000000000004</v>
      </c>
    </row>
    <row r="56" spans="1:18" ht="189" x14ac:dyDescent="0.25">
      <c r="A56" s="16">
        <v>50</v>
      </c>
      <c r="B56" s="17" t="s">
        <v>2050</v>
      </c>
      <c r="C56" s="18" t="s">
        <v>2050</v>
      </c>
      <c r="D56" s="28"/>
      <c r="E56" s="19" t="s">
        <v>352</v>
      </c>
      <c r="F56" s="19" t="s">
        <v>575</v>
      </c>
      <c r="G56" s="19" t="s">
        <v>673</v>
      </c>
      <c r="H56" s="19" t="s">
        <v>576</v>
      </c>
      <c r="I56" s="19" t="s">
        <v>658</v>
      </c>
      <c r="J56" s="19" t="s">
        <v>355</v>
      </c>
      <c r="K56" s="20">
        <v>1</v>
      </c>
      <c r="L56" s="21">
        <v>0.2</v>
      </c>
      <c r="M56" s="20">
        <v>6</v>
      </c>
      <c r="N56" s="21">
        <v>6</v>
      </c>
      <c r="O56" s="20">
        <v>15</v>
      </c>
      <c r="P56" s="21">
        <v>15</v>
      </c>
      <c r="Q56" s="22">
        <v>90</v>
      </c>
      <c r="R56" s="23">
        <v>18.000000000000004</v>
      </c>
    </row>
    <row r="57" spans="1:18" ht="189" x14ac:dyDescent="0.25">
      <c r="A57" s="16">
        <v>51</v>
      </c>
      <c r="B57" s="17" t="s">
        <v>2042</v>
      </c>
      <c r="C57" s="18" t="s">
        <v>2042</v>
      </c>
      <c r="D57" s="28"/>
      <c r="E57" s="19" t="s">
        <v>375</v>
      </c>
      <c r="F57" s="19" t="s">
        <v>376</v>
      </c>
      <c r="G57" s="19" t="s">
        <v>881</v>
      </c>
      <c r="H57" s="19" t="s">
        <v>377</v>
      </c>
      <c r="I57" s="19" t="s">
        <v>658</v>
      </c>
      <c r="J57" s="19" t="s">
        <v>378</v>
      </c>
      <c r="K57" s="20">
        <v>1</v>
      </c>
      <c r="L57" s="21">
        <v>0.5</v>
      </c>
      <c r="M57" s="20">
        <v>6</v>
      </c>
      <c r="N57" s="21">
        <v>6</v>
      </c>
      <c r="O57" s="20">
        <v>15</v>
      </c>
      <c r="P57" s="21">
        <v>15</v>
      </c>
      <c r="Q57" s="22">
        <v>90</v>
      </c>
      <c r="R57" s="23">
        <v>45</v>
      </c>
    </row>
    <row r="58" spans="1:18" ht="105" x14ac:dyDescent="0.25">
      <c r="A58" s="16">
        <v>52</v>
      </c>
      <c r="B58" s="17" t="s">
        <v>2042</v>
      </c>
      <c r="C58" s="18" t="s">
        <v>2042</v>
      </c>
      <c r="D58" s="28"/>
      <c r="E58" s="19" t="s">
        <v>946</v>
      </c>
      <c r="F58" s="19" t="s">
        <v>947</v>
      </c>
      <c r="G58" s="19" t="s">
        <v>1446</v>
      </c>
      <c r="H58" s="19" t="s">
        <v>948</v>
      </c>
      <c r="I58" s="19" t="s">
        <v>658</v>
      </c>
      <c r="J58" s="19" t="s">
        <v>388</v>
      </c>
      <c r="K58" s="20">
        <v>1</v>
      </c>
      <c r="L58" s="21">
        <v>0.5</v>
      </c>
      <c r="M58" s="20">
        <v>6</v>
      </c>
      <c r="N58" s="21">
        <v>6</v>
      </c>
      <c r="O58" s="20">
        <v>15</v>
      </c>
      <c r="P58" s="21">
        <v>15</v>
      </c>
      <c r="Q58" s="22">
        <v>90</v>
      </c>
      <c r="R58" s="23">
        <v>45</v>
      </c>
    </row>
    <row r="59" spans="1:18" ht="105" x14ac:dyDescent="0.25">
      <c r="A59" s="16">
        <v>53</v>
      </c>
      <c r="B59" s="17" t="s">
        <v>2042</v>
      </c>
      <c r="C59" s="18" t="s">
        <v>2042</v>
      </c>
      <c r="D59" s="28"/>
      <c r="E59" s="19" t="s">
        <v>887</v>
      </c>
      <c r="F59" s="19" t="s">
        <v>888</v>
      </c>
      <c r="G59" s="19" t="s">
        <v>889</v>
      </c>
      <c r="H59" s="19" t="s">
        <v>890</v>
      </c>
      <c r="I59" s="19" t="s">
        <v>595</v>
      </c>
      <c r="J59" s="19" t="s">
        <v>243</v>
      </c>
      <c r="K59" s="20">
        <v>0.5</v>
      </c>
      <c r="L59" s="21">
        <v>0.5</v>
      </c>
      <c r="M59" s="20">
        <v>6</v>
      </c>
      <c r="N59" s="21">
        <v>6</v>
      </c>
      <c r="O59" s="20">
        <v>3</v>
      </c>
      <c r="P59" s="21">
        <v>3</v>
      </c>
      <c r="Q59" s="22">
        <v>9</v>
      </c>
      <c r="R59" s="23">
        <v>9</v>
      </c>
    </row>
    <row r="60" spans="1:18" x14ac:dyDescent="0.25">
      <c r="B60" s="17"/>
      <c r="G60" s="19" t="str">
        <f>IF(F60="","",VLOOKUP(F60,[11]списки!$U$2:$V$147,2,))</f>
        <v/>
      </c>
      <c r="I60" s="19" t="str">
        <f>IF(F60="","",VLOOKUP(Q60,[11]списки!$O$2:$P$8,2))</f>
        <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7 Q9:R10 Q13:R13 Q16:R1048576">
    <cfRule type="expression" dxfId="147" priority="21">
      <formula>IF(ROW(Q1)&gt;6,Q1&gt;400)</formula>
    </cfRule>
    <cfRule type="expression" dxfId="146" priority="22">
      <formula>IF(ROW(Q1)&gt;6,Q1&gt;200)</formula>
    </cfRule>
    <cfRule type="expression" dxfId="145" priority="23">
      <formula>IF(ROW(Q1)&gt;6,Q1&gt;70)</formula>
    </cfRule>
    <cfRule type="expression" dxfId="144" priority="24">
      <formula>IF(ROW(Q1)&gt;6,Q1&gt;20)</formula>
    </cfRule>
  </conditionalFormatting>
  <conditionalFormatting sqref="Q8:R8">
    <cfRule type="expression" dxfId="143" priority="17">
      <formula>IF(ROW(Q8)&gt;6,Q8&gt;400)</formula>
    </cfRule>
    <cfRule type="expression" dxfId="142" priority="18">
      <formula>IF(ROW(Q8)&gt;6,Q8&gt;200)</formula>
    </cfRule>
    <cfRule type="expression" dxfId="141" priority="19">
      <formula>IF(ROW(Q8)&gt;6,Q8&gt;70)</formula>
    </cfRule>
    <cfRule type="expression" dxfId="140" priority="20">
      <formula>IF(ROW(Q8)&gt;6,Q8&gt;20)</formula>
    </cfRule>
  </conditionalFormatting>
  <conditionalFormatting sqref="Q11:R11">
    <cfRule type="expression" dxfId="139" priority="13">
      <formula>IF(ROW(Q11)&gt;6,Q11&gt;400)</formula>
    </cfRule>
    <cfRule type="expression" dxfId="138" priority="14">
      <formula>IF(ROW(Q11)&gt;6,Q11&gt;200)</formula>
    </cfRule>
    <cfRule type="expression" dxfId="137" priority="15">
      <formula>IF(ROW(Q11)&gt;6,Q11&gt;70)</formula>
    </cfRule>
    <cfRule type="expression" dxfId="136" priority="16">
      <formula>IF(ROW(Q11)&gt;6,Q11&gt;20)</formula>
    </cfRule>
  </conditionalFormatting>
  <conditionalFormatting sqref="Q12:R12">
    <cfRule type="expression" dxfId="135" priority="9">
      <formula>IF(ROW(Q12)&gt;6,Q12&gt;400)</formula>
    </cfRule>
    <cfRule type="expression" dxfId="134" priority="10">
      <formula>IF(ROW(Q12)&gt;6,Q12&gt;200)</formula>
    </cfRule>
    <cfRule type="expression" dxfId="133" priority="11">
      <formula>IF(ROW(Q12)&gt;6,Q12&gt;70)</formula>
    </cfRule>
    <cfRule type="expression" dxfId="132" priority="12">
      <formula>IF(ROW(Q12)&gt;6,Q12&gt;20)</formula>
    </cfRule>
  </conditionalFormatting>
  <conditionalFormatting sqref="Q14:R14">
    <cfRule type="expression" dxfId="131" priority="5">
      <formula>IF(ROW(Q14)&gt;6,Q14&gt;400)</formula>
    </cfRule>
    <cfRule type="expression" dxfId="130" priority="6">
      <formula>IF(ROW(Q14)&gt;6,Q14&gt;200)</formula>
    </cfRule>
    <cfRule type="expression" dxfId="129" priority="7">
      <formula>IF(ROW(Q14)&gt;6,Q14&gt;70)</formula>
    </cfRule>
    <cfRule type="expression" dxfId="128" priority="8">
      <formula>IF(ROW(Q14)&gt;6,Q14&gt;20)</formula>
    </cfRule>
  </conditionalFormatting>
  <conditionalFormatting sqref="Q15:R15">
    <cfRule type="expression" dxfId="127" priority="1">
      <formula>IF(ROW(Q15)&gt;6,Q15&gt;400)</formula>
    </cfRule>
    <cfRule type="expression" dxfId="126" priority="2">
      <formula>IF(ROW(Q15)&gt;6,Q15&gt;200)</formula>
    </cfRule>
    <cfRule type="expression" dxfId="125" priority="3">
      <formula>IF(ROW(Q15)&gt;6,Q15&gt;70)</formula>
    </cfRule>
    <cfRule type="expression" dxfId="124" priority="4">
      <formula>IF(ROW(Q15)&gt;6,Q15&gt;20)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5" fitToHeight="0" orientation="landscape" r:id="rId1"/>
  <colBreaks count="1" manualBreakCount="1">
    <brk id="18"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9"/>
  <sheetViews>
    <sheetView view="pageBreakPreview" zoomScale="60" zoomScaleNormal="80" workbookViewId="0">
      <selection activeCell="B8" sqref="B8"/>
    </sheetView>
  </sheetViews>
  <sheetFormatPr defaultColWidth="9.140625" defaultRowHeight="21" x14ac:dyDescent="0.25"/>
  <cols>
    <col min="1" max="1" width="7.42578125" style="16" customWidth="1"/>
    <col min="2" max="2" width="153" style="18" customWidth="1"/>
    <col min="3" max="3" width="77.5703125" style="18" hidden="1" customWidth="1"/>
    <col min="4" max="4" width="12.7109375" style="18" hidden="1" customWidth="1"/>
    <col min="5" max="5" width="20.85546875" style="19" customWidth="1"/>
    <col min="6" max="6" width="11.5703125" style="19" customWidth="1"/>
    <col min="7" max="7" width="39.85546875" style="19" customWidth="1"/>
    <col min="8" max="8" width="33.28515625" style="19" customWidth="1"/>
    <col min="9" max="9" width="32.140625" style="19" customWidth="1"/>
    <col min="10" max="10" width="31"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341.25" customHeight="1" x14ac:dyDescent="0.25">
      <c r="A7" s="16">
        <v>1</v>
      </c>
      <c r="B7" s="17" t="s">
        <v>1005</v>
      </c>
      <c r="C7" s="18" t="s">
        <v>1006</v>
      </c>
      <c r="E7" s="19" t="s">
        <v>19</v>
      </c>
      <c r="F7" s="19" t="s">
        <v>20</v>
      </c>
      <c r="G7" s="19" t="str">
        <f>IF(F7="","",VLOOKUP(F7,[22]списки!$U$2:$V$147,2,))</f>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
      <c r="H7" s="19" t="s">
        <v>21</v>
      </c>
      <c r="I7" s="19" t="str">
        <f>IF(F7="","",VLOOKUP(Q7,[22]списки!$O$2:$P$8,2))</f>
        <v>Небольшой риск, меры не требуются</v>
      </c>
      <c r="J7" s="19" t="s">
        <v>397</v>
      </c>
      <c r="K7" s="20">
        <v>1</v>
      </c>
      <c r="L7" s="21">
        <v>1</v>
      </c>
      <c r="M7" s="20">
        <v>6</v>
      </c>
      <c r="N7" s="21">
        <v>6</v>
      </c>
      <c r="O7" s="20">
        <v>3</v>
      </c>
      <c r="P7" s="21">
        <v>3</v>
      </c>
      <c r="Q7" s="22">
        <v>18</v>
      </c>
      <c r="R7" s="23">
        <v>18</v>
      </c>
    </row>
    <row r="8" spans="1:20" ht="341.25" customHeight="1" x14ac:dyDescent="0.25">
      <c r="A8" s="16">
        <v>2</v>
      </c>
      <c r="B8" s="17" t="s">
        <v>1007</v>
      </c>
      <c r="C8" s="18" t="s">
        <v>1008</v>
      </c>
      <c r="E8" s="19" t="s">
        <v>37</v>
      </c>
      <c r="F8" s="19" t="s">
        <v>38</v>
      </c>
      <c r="G8" s="19" t="str">
        <f>IF(F8="","",VLOOKUP(F8,[22]списки!$U$2:$V$147,2,))</f>
        <v>Опасность падения из-за внезапного появления на пути следования большого перепада высот;</v>
      </c>
      <c r="H8" s="19" t="s">
        <v>39</v>
      </c>
      <c r="I8" s="19" t="str">
        <f>IF(F8="","",VLOOKUP(Q8,[22]списки!$O$2:$P$8,2))</f>
        <v xml:space="preserve">Возможный риск, необходимо уделить внимание </v>
      </c>
      <c r="J8" s="19" t="s">
        <v>28</v>
      </c>
      <c r="K8" s="20">
        <v>0.5</v>
      </c>
      <c r="L8" s="21">
        <v>0.2</v>
      </c>
      <c r="M8" s="20">
        <v>6</v>
      </c>
      <c r="N8" s="21">
        <v>6</v>
      </c>
      <c r="O8" s="20">
        <v>15</v>
      </c>
      <c r="P8" s="21">
        <v>15</v>
      </c>
      <c r="Q8" s="22">
        <v>45</v>
      </c>
      <c r="R8" s="23">
        <v>18.000000000000004</v>
      </c>
    </row>
    <row r="9" spans="1:20" ht="210" customHeight="1" x14ac:dyDescent="0.25">
      <c r="A9" s="16">
        <v>3</v>
      </c>
      <c r="B9" s="17" t="s">
        <v>1009</v>
      </c>
      <c r="C9" s="18" t="s">
        <v>1010</v>
      </c>
      <c r="E9" s="19" t="s">
        <v>25</v>
      </c>
      <c r="F9" s="19" t="s">
        <v>26</v>
      </c>
      <c r="G9" s="19" t="str">
        <f>IF(F9="","",VLOOKUP(F9,[22]списки!$U$2:$V$147,2,))</f>
        <v>Опасность падения с высоты, в том числе из-за отсутствия ограждения, из-за обрыва троса, в котлован, в шахту при подъеме или спуске при нештатной ситуации;</v>
      </c>
      <c r="H9" s="19" t="s">
        <v>27</v>
      </c>
      <c r="I9" s="19" t="str">
        <f>IF(F9="","",VLOOKUP(Q9,[22]списки!$O$2:$P$8,2))</f>
        <v xml:space="preserve">Возможный риск, необходимо уделить внимание </v>
      </c>
      <c r="J9" s="19" t="s">
        <v>28</v>
      </c>
      <c r="K9" s="20">
        <v>0.5</v>
      </c>
      <c r="L9" s="21">
        <v>0.2</v>
      </c>
      <c r="M9" s="20">
        <v>6</v>
      </c>
      <c r="N9" s="21">
        <v>6</v>
      </c>
      <c r="O9" s="20">
        <v>15</v>
      </c>
      <c r="P9" s="21">
        <v>15</v>
      </c>
      <c r="Q9" s="22">
        <v>45</v>
      </c>
      <c r="R9" s="23">
        <v>18.000000000000004</v>
      </c>
    </row>
    <row r="10" spans="1:20" ht="210" customHeight="1" x14ac:dyDescent="0.25">
      <c r="A10" s="16">
        <v>4</v>
      </c>
      <c r="B10" s="17" t="s">
        <v>1011</v>
      </c>
      <c r="C10" s="18" t="s">
        <v>1012</v>
      </c>
      <c r="E10" s="19" t="s">
        <v>42</v>
      </c>
      <c r="F10" s="19" t="s">
        <v>43</v>
      </c>
      <c r="G10" s="19" t="str">
        <f>IF(F10="","",VLOOKUP(F10,[22]списки!$U$2:$V$147,2,))</f>
        <v>Опасность удара;</v>
      </c>
      <c r="H10" s="19" t="s">
        <v>44</v>
      </c>
      <c r="I10" s="19" t="str">
        <f>IF(F10="","",VLOOKUP(Q10,[22]списки!$O$2:$P$8,2))</f>
        <v xml:space="preserve">Возможный риск, необходимо уделить внимание </v>
      </c>
      <c r="J10" s="19" t="s">
        <v>45</v>
      </c>
      <c r="K10" s="20">
        <v>1</v>
      </c>
      <c r="L10" s="21">
        <v>0.5</v>
      </c>
      <c r="M10" s="20">
        <v>6</v>
      </c>
      <c r="N10" s="21">
        <v>6</v>
      </c>
      <c r="O10" s="20">
        <v>7</v>
      </c>
      <c r="P10" s="21">
        <v>7</v>
      </c>
      <c r="Q10" s="22">
        <v>42</v>
      </c>
      <c r="R10" s="23">
        <v>21</v>
      </c>
    </row>
    <row r="11" spans="1:20" ht="210" customHeight="1" x14ac:dyDescent="0.25">
      <c r="A11" s="16">
        <v>5</v>
      </c>
      <c r="B11" s="17" t="s">
        <v>1013</v>
      </c>
      <c r="C11" s="18" t="s">
        <v>1014</v>
      </c>
      <c r="E11" s="19" t="s">
        <v>48</v>
      </c>
      <c r="F11" s="19" t="s">
        <v>49</v>
      </c>
      <c r="G11" s="19" t="str">
        <f>IF(F11="","",VLOOKUP(F11,[22]списки!$U$2:$V$147,2,))</f>
        <v>Опасность быть уколотым или проткнутым в результате воздействия движущихся колющих частей механизмов, машин;</v>
      </c>
      <c r="H11" s="19" t="s">
        <v>50</v>
      </c>
      <c r="I11" s="19" t="str">
        <f>IF(F11="","",VLOOKUP(Q11,[22]списки!$O$2:$P$8,2))</f>
        <v xml:space="preserve">Возможный риск, необходимо уделить внимание </v>
      </c>
      <c r="J11" s="19" t="s">
        <v>51</v>
      </c>
      <c r="K11" s="20">
        <v>1</v>
      </c>
      <c r="L11" s="21">
        <v>0.5</v>
      </c>
      <c r="M11" s="20">
        <v>6</v>
      </c>
      <c r="N11" s="21">
        <v>6</v>
      </c>
      <c r="O11" s="20">
        <v>7</v>
      </c>
      <c r="P11" s="21">
        <v>7</v>
      </c>
      <c r="Q11" s="22">
        <v>42</v>
      </c>
      <c r="R11" s="23">
        <v>21</v>
      </c>
    </row>
    <row r="12" spans="1:20" ht="210" customHeight="1" x14ac:dyDescent="0.25">
      <c r="A12" s="16">
        <v>6</v>
      </c>
      <c r="B12" s="17" t="s">
        <v>1015</v>
      </c>
      <c r="C12" s="18" t="s">
        <v>1016</v>
      </c>
      <c r="E12" s="19" t="s">
        <v>611</v>
      </c>
      <c r="F12" s="19" t="s">
        <v>612</v>
      </c>
      <c r="G12" s="19" t="str">
        <f>IF(F12="","",VLOOKUP(F12,[22]списки!$U$2:$V$147,2,))</f>
        <v>Опасность натыкания на неподвижную колющую поверхность (острие);</v>
      </c>
      <c r="H12" s="19" t="s">
        <v>614</v>
      </c>
      <c r="I12" s="19" t="str">
        <f>IF(F12="","",VLOOKUP(Q12,[22]списки!$O$2:$P$8,2))</f>
        <v xml:space="preserve">Возможный риск, необходимо уделить внимание </v>
      </c>
      <c r="J12" s="19" t="s">
        <v>615</v>
      </c>
      <c r="K12" s="20">
        <v>0.5</v>
      </c>
      <c r="L12" s="21">
        <v>0.2</v>
      </c>
      <c r="M12" s="20">
        <v>6</v>
      </c>
      <c r="N12" s="21">
        <v>6</v>
      </c>
      <c r="O12" s="20">
        <v>7</v>
      </c>
      <c r="P12" s="21">
        <v>7</v>
      </c>
      <c r="Q12" s="22">
        <v>21</v>
      </c>
      <c r="R12" s="23">
        <v>8.4000000000000021</v>
      </c>
    </row>
    <row r="13" spans="1:20" ht="210" customHeight="1" x14ac:dyDescent="0.25">
      <c r="A13" s="16">
        <v>7</v>
      </c>
      <c r="B13" s="17" t="s">
        <v>1017</v>
      </c>
      <c r="C13" s="18" t="s">
        <v>1018</v>
      </c>
      <c r="E13" s="19" t="s">
        <v>54</v>
      </c>
      <c r="F13" s="19" t="s">
        <v>55</v>
      </c>
      <c r="G13" s="19" t="str">
        <f>IF(F13="","",VLOOKUP(F13,[22]списки!$U$2:$V$147,2,))</f>
        <v>Опасность запутаться, в том числе в растянутых по полу сварочных проводах, тросах, нитях;</v>
      </c>
      <c r="H13" s="19" t="s">
        <v>56</v>
      </c>
      <c r="I13" s="19" t="str">
        <f>IF(F13="","",VLOOKUP(Q13,[22]списки!$O$2:$P$8,2))</f>
        <v xml:space="preserve">Возможный риск, необходимо уделить внимание </v>
      </c>
      <c r="J13" s="19" t="s">
        <v>57</v>
      </c>
      <c r="K13" s="20">
        <v>1</v>
      </c>
      <c r="L13" s="21">
        <v>0.5</v>
      </c>
      <c r="M13" s="20">
        <v>6</v>
      </c>
      <c r="N13" s="21">
        <v>6</v>
      </c>
      <c r="O13" s="20">
        <v>7</v>
      </c>
      <c r="P13" s="21">
        <v>7</v>
      </c>
      <c r="Q13" s="22">
        <v>42</v>
      </c>
      <c r="R13" s="23">
        <v>21</v>
      </c>
    </row>
    <row r="14" spans="1:20" ht="210" customHeight="1" x14ac:dyDescent="0.25">
      <c r="A14" s="16">
        <v>8</v>
      </c>
      <c r="B14" s="17" t="s">
        <v>1019</v>
      </c>
      <c r="C14" s="18" t="s">
        <v>1020</v>
      </c>
      <c r="E14" s="19" t="s">
        <v>60</v>
      </c>
      <c r="F14" s="19" t="s">
        <v>61</v>
      </c>
      <c r="G14" s="19" t="str">
        <f>IF(F14="","",VLOOKUP(F14,[22]списки!$U$2:$V$147,2,))</f>
        <v>Опасность затягивания или попадания в ловушку;</v>
      </c>
      <c r="H14" s="19" t="s">
        <v>62</v>
      </c>
      <c r="I14" s="19" t="str">
        <f>IF(F14="","",VLOOKUP(Q14,[22]списки!$O$2:$P$8,2))</f>
        <v xml:space="preserve">Возможный риск, необходимо уделить внимание </v>
      </c>
      <c r="J14" s="19" t="s">
        <v>51</v>
      </c>
      <c r="K14" s="20">
        <v>0.5</v>
      </c>
      <c r="L14" s="21">
        <v>0.2</v>
      </c>
      <c r="M14" s="20">
        <v>6</v>
      </c>
      <c r="N14" s="21">
        <v>6</v>
      </c>
      <c r="O14" s="20">
        <v>15</v>
      </c>
      <c r="P14" s="21">
        <v>15</v>
      </c>
      <c r="Q14" s="22">
        <v>45</v>
      </c>
      <c r="R14" s="23">
        <v>18.000000000000004</v>
      </c>
    </row>
    <row r="15" spans="1:20" ht="210" customHeight="1" x14ac:dyDescent="0.25">
      <c r="A15" s="16">
        <v>9</v>
      </c>
      <c r="B15" s="17" t="s">
        <v>1011</v>
      </c>
      <c r="C15" s="18" t="s">
        <v>1012</v>
      </c>
      <c r="E15" s="19" t="s">
        <v>65</v>
      </c>
      <c r="F15" s="19" t="s">
        <v>66</v>
      </c>
      <c r="G15" s="19" t="str">
        <f>IF(F15="","",VLOOKUP(F15,[22]списки!$U$2:$V$147,2,))</f>
        <v>Опасность затягивания в подвижные части машин и механизмов;</v>
      </c>
      <c r="H15" s="19" t="s">
        <v>67</v>
      </c>
      <c r="I15" s="19" t="str">
        <f>IF(F15="","",VLOOKUP(Q15,[22]списки!$O$2:$P$8,2))</f>
        <v xml:space="preserve">Возможный риск, необходимо уделить внимание </v>
      </c>
      <c r="J15" s="19" t="s">
        <v>51</v>
      </c>
      <c r="K15" s="20">
        <v>0.5</v>
      </c>
      <c r="L15" s="21">
        <v>0.2</v>
      </c>
      <c r="M15" s="20">
        <v>6</v>
      </c>
      <c r="N15" s="21">
        <v>6</v>
      </c>
      <c r="O15" s="20">
        <v>15</v>
      </c>
      <c r="P15" s="21">
        <v>15</v>
      </c>
      <c r="Q15" s="22">
        <v>45</v>
      </c>
      <c r="R15" s="23">
        <v>18.000000000000004</v>
      </c>
    </row>
    <row r="16" spans="1:20" ht="210" customHeight="1" x14ac:dyDescent="0.25">
      <c r="A16" s="16">
        <v>10</v>
      </c>
      <c r="B16" s="17" t="s">
        <v>1013</v>
      </c>
      <c r="C16" s="18" t="s">
        <v>1014</v>
      </c>
      <c r="E16" s="19" t="s">
        <v>65</v>
      </c>
      <c r="F16" s="19" t="s">
        <v>70</v>
      </c>
      <c r="G16" s="19" t="str">
        <f>IF(F16="","",VLOOKUP(F16,[22]списки!$U$2:$V$147,2,))</f>
        <v>Опасность наматывания волос, частей одежды, средств индивидуальной защиты;</v>
      </c>
      <c r="H16" s="19" t="s">
        <v>71</v>
      </c>
      <c r="I16" s="19" t="str">
        <f>IF(F16="","",VLOOKUP(Q16,[22]списки!$O$2:$P$8,2))</f>
        <v xml:space="preserve">Возможный риск, необходимо уделить внимание </v>
      </c>
      <c r="J16" s="19" t="s">
        <v>72</v>
      </c>
      <c r="K16" s="20">
        <v>0.5</v>
      </c>
      <c r="L16" s="21">
        <v>0.2</v>
      </c>
      <c r="M16" s="20">
        <v>6</v>
      </c>
      <c r="N16" s="21">
        <v>6</v>
      </c>
      <c r="O16" s="20">
        <v>15</v>
      </c>
      <c r="P16" s="21">
        <v>15</v>
      </c>
      <c r="Q16" s="22">
        <v>45</v>
      </c>
      <c r="R16" s="23">
        <v>18.000000000000004</v>
      </c>
    </row>
    <row r="17" spans="1:18" ht="210" customHeight="1" x14ac:dyDescent="0.25">
      <c r="A17" s="16">
        <v>11</v>
      </c>
      <c r="B17" s="17" t="s">
        <v>1017</v>
      </c>
      <c r="C17" s="18" t="s">
        <v>1018</v>
      </c>
      <c r="E17" s="19" t="s">
        <v>75</v>
      </c>
      <c r="F17" s="19" t="s">
        <v>76</v>
      </c>
      <c r="G17" s="19" t="str">
        <f>IF(F17="","",VLOOKUP(F17,[22]списки!$U$2:$V$147,2,))</f>
        <v>Опасность воздействия жидкости под давлением при выбросе (прорыве);</v>
      </c>
      <c r="H17" s="19" t="s">
        <v>77</v>
      </c>
      <c r="I17" s="19" t="str">
        <f>IF(F17="","",VLOOKUP(Q17,[22]списки!$O$2:$P$8,2))</f>
        <v xml:space="preserve">Возможный риск, необходимо уделить внимание </v>
      </c>
      <c r="J17" s="19" t="s">
        <v>78</v>
      </c>
      <c r="K17" s="20">
        <v>0.5</v>
      </c>
      <c r="L17" s="21">
        <v>0.2</v>
      </c>
      <c r="M17" s="20">
        <v>6</v>
      </c>
      <c r="N17" s="21">
        <v>6</v>
      </c>
      <c r="O17" s="20">
        <v>15</v>
      </c>
      <c r="P17" s="21">
        <v>15</v>
      </c>
      <c r="Q17" s="22">
        <v>45</v>
      </c>
      <c r="R17" s="23">
        <v>18.000000000000004</v>
      </c>
    </row>
    <row r="18" spans="1:18" ht="210" customHeight="1" x14ac:dyDescent="0.25">
      <c r="A18" s="16">
        <v>12</v>
      </c>
      <c r="B18" s="17" t="s">
        <v>1011</v>
      </c>
      <c r="C18" s="18" t="s">
        <v>1012</v>
      </c>
      <c r="E18" s="19" t="s">
        <v>91</v>
      </c>
      <c r="F18" s="19" t="s">
        <v>92</v>
      </c>
      <c r="G18" s="19" t="str">
        <f>IF(F18="","",VLOOKUP(F18,[22]списки!$U$2:$V$147,2,))</f>
        <v>Опасность травмирования от трения или абразивного воздействия при соприкосновении;</v>
      </c>
      <c r="H18" s="19" t="s">
        <v>93</v>
      </c>
      <c r="I18" s="19" t="str">
        <f>IF(F18="","",VLOOKUP(Q18,[22]списки!$O$2:$P$8,2))</f>
        <v xml:space="preserve">Возможный риск, необходимо уделить внимание </v>
      </c>
      <c r="J18" s="19" t="s">
        <v>94</v>
      </c>
      <c r="K18" s="20">
        <v>3</v>
      </c>
      <c r="L18" s="21">
        <v>1</v>
      </c>
      <c r="M18" s="20">
        <v>6</v>
      </c>
      <c r="N18" s="21">
        <v>6</v>
      </c>
      <c r="O18" s="20">
        <v>3</v>
      </c>
      <c r="P18" s="21">
        <v>3</v>
      </c>
      <c r="Q18" s="22">
        <v>54</v>
      </c>
      <c r="R18" s="23">
        <v>18</v>
      </c>
    </row>
    <row r="19" spans="1:18" ht="210" customHeight="1" x14ac:dyDescent="0.25">
      <c r="A19" s="16">
        <v>13</v>
      </c>
      <c r="B19" s="17" t="s">
        <v>1021</v>
      </c>
      <c r="C19" s="18" t="s">
        <v>1022</v>
      </c>
      <c r="E19" s="19" t="s">
        <v>97</v>
      </c>
      <c r="F19" s="19" t="s">
        <v>98</v>
      </c>
      <c r="G19" s="19" t="str">
        <f>IF(F19="","",VLOOKUP(F19,[22]списки!$U$2:$V$147,2,))</f>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
      <c r="H19" s="19" t="s">
        <v>99</v>
      </c>
      <c r="I19" s="19" t="str">
        <f>IF(F19="","",VLOOKUP(Q19,[22]списки!$O$2:$P$8,2))</f>
        <v xml:space="preserve">Возможный риск, необходимо уделить внимание </v>
      </c>
      <c r="J19" s="19" t="s">
        <v>100</v>
      </c>
      <c r="K19" s="20">
        <v>0.5</v>
      </c>
      <c r="L19" s="21">
        <v>0.2</v>
      </c>
      <c r="M19" s="20">
        <v>6</v>
      </c>
      <c r="N19" s="21">
        <v>6</v>
      </c>
      <c r="O19" s="20">
        <v>15</v>
      </c>
      <c r="P19" s="21">
        <v>15</v>
      </c>
      <c r="Q19" s="22">
        <v>45</v>
      </c>
      <c r="R19" s="23">
        <v>18.000000000000004</v>
      </c>
    </row>
    <row r="20" spans="1:18" ht="210" customHeight="1" x14ac:dyDescent="0.25">
      <c r="A20" s="16">
        <v>14</v>
      </c>
      <c r="B20" s="17" t="s">
        <v>1023</v>
      </c>
      <c r="C20" s="18" t="s">
        <v>1024</v>
      </c>
      <c r="E20" s="19" t="s">
        <v>109</v>
      </c>
      <c r="F20" s="19" t="s">
        <v>110</v>
      </c>
      <c r="G20" s="19" t="str">
        <f>IF(F20="","",VLOOKUP(F20,[22]списки!$U$2:$V$147,2,))</f>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
      <c r="H20" s="19" t="s">
        <v>111</v>
      </c>
      <c r="I20" s="19" t="str">
        <f>IF(F20="","",VLOOKUP(Q20,[22]списки!$O$2:$P$8,2))</f>
        <v xml:space="preserve">Возможный риск, необходимо уделить внимание </v>
      </c>
      <c r="J20" s="19" t="s">
        <v>112</v>
      </c>
      <c r="K20" s="20">
        <v>3</v>
      </c>
      <c r="L20" s="21">
        <v>1</v>
      </c>
      <c r="M20" s="20">
        <v>6</v>
      </c>
      <c r="N20" s="21">
        <v>6</v>
      </c>
      <c r="O20" s="20">
        <v>3</v>
      </c>
      <c r="P20" s="21">
        <v>3</v>
      </c>
      <c r="Q20" s="22">
        <v>54</v>
      </c>
      <c r="R20" s="23">
        <v>18</v>
      </c>
    </row>
    <row r="21" spans="1:18" ht="210" customHeight="1" x14ac:dyDescent="0.25">
      <c r="A21" s="16">
        <v>15</v>
      </c>
      <c r="B21" s="17" t="s">
        <v>1025</v>
      </c>
      <c r="C21" s="18" t="s">
        <v>1026</v>
      </c>
      <c r="E21" s="19" t="s">
        <v>426</v>
      </c>
      <c r="F21" s="19" t="s">
        <v>32</v>
      </c>
      <c r="G21" s="19" t="str">
        <f>IF(F21="","",VLOOKUP(F21,[22]списки!$U$2:$V$147,2,))</f>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
      <c r="H21" s="19" t="s">
        <v>33</v>
      </c>
      <c r="I21" s="19" t="str">
        <f>IF(F21="","",VLOOKUP(Q21,[22]списки!$O$2:$P$8,2))</f>
        <v xml:space="preserve">Возможный риск, необходимо уделить внимание </v>
      </c>
      <c r="J21" s="19" t="s">
        <v>34</v>
      </c>
      <c r="K21" s="20">
        <v>3</v>
      </c>
      <c r="L21" s="21">
        <v>1</v>
      </c>
      <c r="M21" s="20">
        <v>6</v>
      </c>
      <c r="N21" s="21">
        <v>6</v>
      </c>
      <c r="O21" s="20">
        <v>3</v>
      </c>
      <c r="P21" s="21">
        <v>3</v>
      </c>
      <c r="Q21" s="22">
        <v>54</v>
      </c>
      <c r="R21" s="23">
        <v>18</v>
      </c>
    </row>
    <row r="22" spans="1:18" ht="210" customHeight="1" x14ac:dyDescent="0.25">
      <c r="A22" s="16">
        <v>16</v>
      </c>
      <c r="B22" s="17" t="s">
        <v>1009</v>
      </c>
      <c r="C22" s="18" t="s">
        <v>1010</v>
      </c>
      <c r="E22" s="19" t="s">
        <v>115</v>
      </c>
      <c r="F22" s="19" t="s">
        <v>116</v>
      </c>
      <c r="G22" s="19" t="str">
        <f>IF(F22="","",VLOOKUP(F22,[22]списки!$U$2:$V$147,2,))</f>
        <v>Опасность от воздействия режущих инструментов (дисковые ножи, дисковые пилы);</v>
      </c>
      <c r="H22" s="19" t="s">
        <v>117</v>
      </c>
      <c r="I22" s="19" t="str">
        <f>IF(F22="","",VLOOKUP(Q22,[22]списки!$O$2:$P$8,2))</f>
        <v>Серьезный риск, требуются меры по снижению степени риска в установленные сроки</v>
      </c>
      <c r="J22" s="19" t="s">
        <v>118</v>
      </c>
      <c r="K22" s="20">
        <v>3</v>
      </c>
      <c r="L22" s="21">
        <v>1</v>
      </c>
      <c r="M22" s="20">
        <v>6</v>
      </c>
      <c r="N22" s="21">
        <v>6</v>
      </c>
      <c r="O22" s="20">
        <v>7</v>
      </c>
      <c r="P22" s="21">
        <v>3</v>
      </c>
      <c r="Q22" s="22">
        <v>126</v>
      </c>
      <c r="R22" s="23">
        <v>18</v>
      </c>
    </row>
    <row r="23" spans="1:18" ht="210" customHeight="1" x14ac:dyDescent="0.25">
      <c r="A23" s="16">
        <v>17</v>
      </c>
      <c r="B23" s="17" t="s">
        <v>1027</v>
      </c>
      <c r="C23" s="18" t="s">
        <v>1028</v>
      </c>
      <c r="E23" s="19" t="s">
        <v>121</v>
      </c>
      <c r="F23" s="19" t="s">
        <v>122</v>
      </c>
      <c r="G23" s="19" t="str">
        <f>IF(F23="","",VLOOKUP(F23,[22]списки!$U$2:$V$147,2,))</f>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
      <c r="H23" s="19" t="s">
        <v>123</v>
      </c>
      <c r="I23" s="19" t="str">
        <f>IF(F23="","",VLOOKUP(Q23,[22]списки!$O$2:$P$8,2))</f>
        <v xml:space="preserve">Возможный риск, необходимо уделить внимание </v>
      </c>
      <c r="J23" s="19" t="s">
        <v>124</v>
      </c>
      <c r="K23" s="20">
        <v>1</v>
      </c>
      <c r="L23" s="21">
        <v>0.5</v>
      </c>
      <c r="M23" s="20">
        <v>6</v>
      </c>
      <c r="N23" s="21">
        <v>6</v>
      </c>
      <c r="O23" s="20">
        <v>7</v>
      </c>
      <c r="P23" s="21">
        <v>7</v>
      </c>
      <c r="Q23" s="22">
        <v>42</v>
      </c>
      <c r="R23" s="23">
        <v>21</v>
      </c>
    </row>
    <row r="24" spans="1:18" ht="210" customHeight="1" x14ac:dyDescent="0.25">
      <c r="A24" s="16">
        <v>18</v>
      </c>
      <c r="B24" s="17" t="s">
        <v>1029</v>
      </c>
      <c r="C24" s="18" t="s">
        <v>1030</v>
      </c>
      <c r="E24" s="19" t="s">
        <v>127</v>
      </c>
      <c r="F24" s="19" t="s">
        <v>128</v>
      </c>
      <c r="G24" s="19" t="str">
        <f>IF(F24="","",VLOOKUP(F24,[22]списки!$U$2:$V$147,2,))</f>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
      <c r="H24" s="19" t="s">
        <v>129</v>
      </c>
      <c r="I24" s="19" t="str">
        <f>IF(F24="","",VLOOKUP(Q24,[22]списки!$O$2:$P$8,2))</f>
        <v xml:space="preserve">Возможный риск, необходимо уделить внимание </v>
      </c>
      <c r="J24" s="19" t="s">
        <v>130</v>
      </c>
      <c r="K24" s="20">
        <v>0.5</v>
      </c>
      <c r="L24" s="21">
        <v>0.2</v>
      </c>
      <c r="M24" s="20">
        <v>3</v>
      </c>
      <c r="N24" s="21">
        <v>3</v>
      </c>
      <c r="O24" s="20">
        <v>15</v>
      </c>
      <c r="P24" s="21">
        <v>15</v>
      </c>
      <c r="Q24" s="22">
        <v>22.5</v>
      </c>
      <c r="R24" s="23">
        <v>9.0000000000000018</v>
      </c>
    </row>
    <row r="25" spans="1:18" ht="210" customHeight="1" x14ac:dyDescent="0.25">
      <c r="A25" s="16">
        <v>19</v>
      </c>
      <c r="B25" s="17" t="s">
        <v>1031</v>
      </c>
      <c r="C25" s="18" t="s">
        <v>1032</v>
      </c>
      <c r="E25" s="19" t="s">
        <v>133</v>
      </c>
      <c r="F25" s="19" t="s">
        <v>134</v>
      </c>
      <c r="G25" s="19" t="str">
        <f>IF(F25="","",VLOOKUP(F25,[22]списки!$U$2:$V$147,2,))</f>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
      <c r="H25" s="19" t="s">
        <v>135</v>
      </c>
      <c r="I25" s="19" t="str">
        <f>IF(F25="","",VLOOKUP(Q25,[22]списки!$O$2:$P$8,2))</f>
        <v xml:space="preserve">Возможный риск, необходимо уделить внимание </v>
      </c>
      <c r="J25" s="19" t="s">
        <v>130</v>
      </c>
      <c r="K25" s="20">
        <v>0.5</v>
      </c>
      <c r="L25" s="21">
        <v>0.2</v>
      </c>
      <c r="M25" s="20">
        <v>3</v>
      </c>
      <c r="N25" s="21">
        <v>3</v>
      </c>
      <c r="O25" s="20">
        <v>15</v>
      </c>
      <c r="P25" s="21">
        <v>15</v>
      </c>
      <c r="Q25" s="22">
        <v>22.5</v>
      </c>
      <c r="R25" s="23">
        <v>9.0000000000000018</v>
      </c>
    </row>
    <row r="26" spans="1:18" ht="264" customHeight="1" x14ac:dyDescent="0.25">
      <c r="A26" s="16">
        <v>20</v>
      </c>
      <c r="B26" s="17" t="s">
        <v>1033</v>
      </c>
      <c r="C26" s="18" t="s">
        <v>1034</v>
      </c>
      <c r="E26" s="19" t="s">
        <v>149</v>
      </c>
      <c r="F26" s="19" t="s">
        <v>150</v>
      </c>
      <c r="G26" s="19" t="str">
        <f>IF(F26="","",VLOOKUP(F26,[22]списки!$U$2:$V$147,2,))</f>
        <v xml:space="preserve"> Опасность поражения при прямом попадании молнии;</v>
      </c>
      <c r="H26" s="19" t="s">
        <v>151</v>
      </c>
      <c r="I26" s="19" t="str">
        <f>IF(F26="","",VLOOKUP(Q26,[22]списки!$O$2:$P$8,2))</f>
        <v>Небольшой риск, меры не требуются</v>
      </c>
      <c r="J26" s="19" t="s">
        <v>152</v>
      </c>
      <c r="K26" s="20">
        <v>0.1</v>
      </c>
      <c r="L26" s="21">
        <v>0.1</v>
      </c>
      <c r="M26" s="20">
        <v>3</v>
      </c>
      <c r="N26" s="21">
        <v>3</v>
      </c>
      <c r="O26" s="20">
        <v>40</v>
      </c>
      <c r="P26" s="21">
        <v>40</v>
      </c>
      <c r="Q26" s="22">
        <v>12.000000000000002</v>
      </c>
      <c r="R26" s="23">
        <v>12.000000000000002</v>
      </c>
    </row>
    <row r="27" spans="1:18" ht="210" customHeight="1" x14ac:dyDescent="0.25">
      <c r="A27" s="16">
        <v>21</v>
      </c>
      <c r="B27" s="17" t="s">
        <v>1035</v>
      </c>
      <c r="C27" s="18" t="s">
        <v>1036</v>
      </c>
      <c r="E27" s="19" t="s">
        <v>165</v>
      </c>
      <c r="F27" s="19" t="s">
        <v>166</v>
      </c>
      <c r="G27" s="19" t="str">
        <f>IF(F27="","",VLOOKUP(F27,[22]списки!$U$2:$V$147,2,))</f>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
      <c r="H27" s="19" t="s">
        <v>167</v>
      </c>
      <c r="I27" s="19" t="str">
        <f>IF(F27="","",VLOOKUP(Q27,[22]списки!$O$2:$P$8,2))</f>
        <v xml:space="preserve">Возможный риск, необходимо уделить внимание </v>
      </c>
      <c r="J27" s="19" t="s">
        <v>168</v>
      </c>
      <c r="K27" s="20">
        <v>3</v>
      </c>
      <c r="L27" s="21">
        <v>1</v>
      </c>
      <c r="M27" s="20">
        <v>3</v>
      </c>
      <c r="N27" s="21">
        <v>3</v>
      </c>
      <c r="O27" s="20">
        <v>3</v>
      </c>
      <c r="P27" s="21">
        <v>3</v>
      </c>
      <c r="Q27" s="22">
        <v>27</v>
      </c>
      <c r="R27" s="23">
        <v>9</v>
      </c>
    </row>
    <row r="28" spans="1:18" ht="311.25" customHeight="1" x14ac:dyDescent="0.25">
      <c r="A28" s="16">
        <v>22</v>
      </c>
      <c r="B28" s="17" t="s">
        <v>1005</v>
      </c>
      <c r="C28" s="18" t="s">
        <v>1006</v>
      </c>
      <c r="E28" s="19" t="s">
        <v>171</v>
      </c>
      <c r="F28" s="19" t="s">
        <v>172</v>
      </c>
      <c r="G28" s="19" t="str">
        <f>IF(F28="","",VLOOKUP(F28,[22]списки!$U$2:$V$147,2,))</f>
        <v>Опасность воздействия пониженных температур воздуха;</v>
      </c>
      <c r="H28" s="19" t="s">
        <v>173</v>
      </c>
      <c r="I28" s="19" t="str">
        <f>IF(F28="","",VLOOKUP(Q28,[22]списки!$O$2:$P$8,2))</f>
        <v xml:space="preserve">Возможный риск, необходимо уделить внимание </v>
      </c>
      <c r="J28" s="19" t="s">
        <v>654</v>
      </c>
      <c r="K28" s="20">
        <v>3</v>
      </c>
      <c r="L28" s="21">
        <v>0.5</v>
      </c>
      <c r="M28" s="20">
        <v>3</v>
      </c>
      <c r="N28" s="21">
        <v>3</v>
      </c>
      <c r="O28" s="20">
        <v>3</v>
      </c>
      <c r="P28" s="21">
        <v>3</v>
      </c>
      <c r="Q28" s="22">
        <v>27</v>
      </c>
      <c r="R28" s="23">
        <v>4.5</v>
      </c>
    </row>
    <row r="29" spans="1:18" ht="210" customHeight="1" x14ac:dyDescent="0.25">
      <c r="A29" s="16">
        <v>23</v>
      </c>
      <c r="B29" s="17" t="s">
        <v>1015</v>
      </c>
      <c r="C29" s="18" t="s">
        <v>1016</v>
      </c>
      <c r="E29" s="19" t="s">
        <v>704</v>
      </c>
      <c r="F29" s="19" t="s">
        <v>705</v>
      </c>
      <c r="G29" s="19" t="str">
        <f>IF(F29="","",VLOOKUP(F29,[22]списки!$U$2:$V$147,2,))</f>
        <v>Опасность теплового удара при длительном нахождении в помещении с высокой температурой воздуха;</v>
      </c>
      <c r="H29" s="19" t="s">
        <v>707</v>
      </c>
      <c r="I29" s="19" t="str">
        <f>IF(F29="","",VLOOKUP(Q29,[22]списки!$O$2:$P$8,2))</f>
        <v xml:space="preserve">Возможный риск, необходимо уделить внимание </v>
      </c>
      <c r="J29" s="19" t="s">
        <v>180</v>
      </c>
      <c r="K29" s="20">
        <v>3</v>
      </c>
      <c r="L29" s="21">
        <v>1</v>
      </c>
      <c r="M29" s="20">
        <v>3</v>
      </c>
      <c r="N29" s="21">
        <v>3</v>
      </c>
      <c r="O29" s="20">
        <v>3</v>
      </c>
      <c r="P29" s="21">
        <v>3</v>
      </c>
      <c r="Q29" s="22">
        <v>27</v>
      </c>
      <c r="R29" s="23">
        <v>9</v>
      </c>
    </row>
    <row r="30" spans="1:18" ht="210" customHeight="1" x14ac:dyDescent="0.25">
      <c r="A30" s="16">
        <v>24</v>
      </c>
      <c r="B30" s="17" t="s">
        <v>1037</v>
      </c>
      <c r="C30" s="18" t="s">
        <v>1038</v>
      </c>
      <c r="E30" s="19" t="s">
        <v>181</v>
      </c>
      <c r="F30" s="19" t="s">
        <v>182</v>
      </c>
      <c r="G30" s="19" t="str">
        <f>IF(F30="","",VLOOKUP(F30,[22]списки!$U$2:$V$147,2,))</f>
        <v>Опасность воздействия влажности;</v>
      </c>
      <c r="H30" s="19" t="s">
        <v>183</v>
      </c>
      <c r="I30" s="19" t="str">
        <f>IF(F30="","",VLOOKUP(Q30,[22]списки!$O$2:$P$8,2))</f>
        <v>Небольшой риск, меры не требуются</v>
      </c>
      <c r="J30" s="19" t="s">
        <v>184</v>
      </c>
      <c r="K30" s="20">
        <v>3</v>
      </c>
      <c r="L30" s="21">
        <v>3</v>
      </c>
      <c r="M30" s="20">
        <v>6</v>
      </c>
      <c r="N30" s="21">
        <v>6</v>
      </c>
      <c r="O30" s="20">
        <v>1</v>
      </c>
      <c r="P30" s="21">
        <v>1</v>
      </c>
      <c r="Q30" s="22">
        <v>18</v>
      </c>
      <c r="R30" s="23">
        <v>18</v>
      </c>
    </row>
    <row r="31" spans="1:18" ht="210" customHeight="1" x14ac:dyDescent="0.25">
      <c r="A31" s="16">
        <v>25</v>
      </c>
      <c r="B31" s="17" t="s">
        <v>1009</v>
      </c>
      <c r="C31" s="18" t="s">
        <v>1010</v>
      </c>
      <c r="E31" s="19" t="s">
        <v>464</v>
      </c>
      <c r="F31" s="19" t="s">
        <v>465</v>
      </c>
      <c r="G31" s="19" t="str">
        <f>IF(F31="","",VLOOKUP(F31,[22]списки!$U$2:$V$147,2,))</f>
        <v>Опасность воздействия скорости движения воздуха;</v>
      </c>
      <c r="H31" s="19" t="s">
        <v>466</v>
      </c>
      <c r="I31" s="19" t="str">
        <f>IF(F31="","",VLOOKUP(Q31,[22]списки!$O$2:$P$8,2))</f>
        <v xml:space="preserve">Возможный риск, необходимо уделить внимание </v>
      </c>
      <c r="J31" s="19" t="s">
        <v>467</v>
      </c>
      <c r="K31" s="20">
        <v>1</v>
      </c>
      <c r="L31" s="21">
        <v>0.5</v>
      </c>
      <c r="M31" s="20">
        <v>3</v>
      </c>
      <c r="N31" s="21">
        <v>3</v>
      </c>
      <c r="O31" s="20">
        <v>15</v>
      </c>
      <c r="P31" s="21">
        <v>15</v>
      </c>
      <c r="Q31" s="22">
        <v>45</v>
      </c>
      <c r="R31" s="23">
        <v>22.5</v>
      </c>
    </row>
    <row r="32" spans="1:18" ht="210" customHeight="1" x14ac:dyDescent="0.25">
      <c r="A32" s="16">
        <v>26</v>
      </c>
      <c r="B32" s="17" t="s">
        <v>1023</v>
      </c>
      <c r="C32" s="18" t="s">
        <v>1024</v>
      </c>
      <c r="E32" s="19" t="s">
        <v>187</v>
      </c>
      <c r="F32" s="19" t="s">
        <v>188</v>
      </c>
      <c r="G32" s="19" t="str">
        <f>IF(F32="","",VLOOKUP(F32,[22]списки!$U$2:$V$147,2,))</f>
        <v>Опасность недостатка кислорода в замкнутых технологических емкостях;</v>
      </c>
      <c r="H32" s="19" t="s">
        <v>189</v>
      </c>
      <c r="I32" s="19" t="str">
        <f>IF(F32="","",VLOOKUP(Q32,[22]списки!$O$2:$P$8,2))</f>
        <v>Высокий риск, требуются неотложные меры, усовершенствования</v>
      </c>
      <c r="J32" s="19" t="s">
        <v>190</v>
      </c>
      <c r="K32" s="20">
        <v>3</v>
      </c>
      <c r="L32" s="21">
        <v>0.5</v>
      </c>
      <c r="M32" s="20">
        <v>6</v>
      </c>
      <c r="N32" s="21">
        <v>6</v>
      </c>
      <c r="O32" s="20">
        <v>15</v>
      </c>
      <c r="P32" s="21">
        <v>15</v>
      </c>
      <c r="Q32" s="22">
        <v>270</v>
      </c>
      <c r="R32" s="23">
        <v>45</v>
      </c>
    </row>
    <row r="33" spans="1:18" ht="210" customHeight="1" x14ac:dyDescent="0.25">
      <c r="A33" s="16">
        <v>27</v>
      </c>
      <c r="B33" s="17" t="s">
        <v>1009</v>
      </c>
      <c r="C33" s="18" t="s">
        <v>1010</v>
      </c>
      <c r="E33" s="19" t="s">
        <v>187</v>
      </c>
      <c r="F33" s="19" t="s">
        <v>468</v>
      </c>
      <c r="G33" s="19" t="str">
        <f>IF(F33="","",VLOOKUP(F33,[22]списки!$U$2:$V$147,2,))</f>
        <v>Опасность недостатка кислорода из-за вытеснения его другими газами или жидкостями;</v>
      </c>
      <c r="H33" s="19" t="s">
        <v>469</v>
      </c>
      <c r="I33" s="19" t="str">
        <f>IF(F33="","",VLOOKUP(Q33,[22]списки!$O$2:$P$8,2))</f>
        <v>Высокий риск, требуются неотложные меры, усовершенствования</v>
      </c>
      <c r="J33" s="19" t="s">
        <v>190</v>
      </c>
      <c r="K33" s="20">
        <v>3</v>
      </c>
      <c r="L33" s="21">
        <v>0.5</v>
      </c>
      <c r="M33" s="20">
        <v>6</v>
      </c>
      <c r="N33" s="21">
        <v>6</v>
      </c>
      <c r="O33" s="20">
        <v>15</v>
      </c>
      <c r="P33" s="21">
        <v>15</v>
      </c>
      <c r="Q33" s="22">
        <v>270</v>
      </c>
      <c r="R33" s="23">
        <v>45</v>
      </c>
    </row>
    <row r="34" spans="1:18" ht="210" customHeight="1" x14ac:dyDescent="0.25">
      <c r="A34" s="16">
        <v>28</v>
      </c>
      <c r="B34" s="17" t="s">
        <v>1039</v>
      </c>
      <c r="C34" s="18" t="s">
        <v>1040</v>
      </c>
      <c r="E34" s="19" t="s">
        <v>1041</v>
      </c>
      <c r="F34" s="19" t="s">
        <v>1042</v>
      </c>
      <c r="G34" s="19" t="str">
        <f>IF(F34="","",VLOOKUP(F34,[22]списки!$U$2:$V$147,2,))</f>
        <v>Опасность недостатка кислорода в подземных сооружениях;</v>
      </c>
      <c r="H34" s="19" t="s">
        <v>1043</v>
      </c>
      <c r="I34" s="19" t="str">
        <f>IF(F34="","",VLOOKUP(Q34,[22]списки!$O$2:$P$8,2))</f>
        <v>Высокий риск, требуются неотложные меры, усовершенствования</v>
      </c>
      <c r="J34" s="19" t="s">
        <v>190</v>
      </c>
      <c r="K34" s="20">
        <v>3</v>
      </c>
      <c r="L34" s="21">
        <v>0.5</v>
      </c>
      <c r="M34" s="20">
        <v>6</v>
      </c>
      <c r="N34" s="21">
        <v>6</v>
      </c>
      <c r="O34" s="20">
        <v>15</v>
      </c>
      <c r="P34" s="21">
        <v>15</v>
      </c>
      <c r="Q34" s="22">
        <v>270</v>
      </c>
      <c r="R34" s="23">
        <v>45</v>
      </c>
    </row>
    <row r="35" spans="1:18" ht="288.75" customHeight="1" x14ac:dyDescent="0.25">
      <c r="A35" s="16">
        <v>29</v>
      </c>
      <c r="B35" s="17" t="s">
        <v>1044</v>
      </c>
      <c r="C35" s="18" t="s">
        <v>1045</v>
      </c>
      <c r="E35" s="19" t="s">
        <v>726</v>
      </c>
      <c r="F35" s="19" t="s">
        <v>727</v>
      </c>
      <c r="G35" s="19" t="str">
        <f>IF(F35="","",VLOOKUP(F35,[22]списки!$U$2:$V$147,2,))</f>
        <v>Опасность от контакта с высокоопасными веществами;</v>
      </c>
      <c r="H35" s="19" t="s">
        <v>729</v>
      </c>
      <c r="I35" s="19" t="str">
        <f>IF(F35="","",VLOOKUP(Q35,[22]списки!$O$2:$P$8,2))</f>
        <v>Серьезный риск, требуются меры по снижению степени риска в установленные сроки</v>
      </c>
      <c r="J35" s="19" t="s">
        <v>730</v>
      </c>
      <c r="K35" s="20">
        <v>3</v>
      </c>
      <c r="L35" s="21">
        <v>0.5</v>
      </c>
      <c r="M35" s="20">
        <v>6</v>
      </c>
      <c r="N35" s="21">
        <v>6</v>
      </c>
      <c r="O35" s="20">
        <v>7</v>
      </c>
      <c r="P35" s="21">
        <v>3</v>
      </c>
      <c r="Q35" s="22">
        <v>126</v>
      </c>
      <c r="R35" s="23">
        <v>9</v>
      </c>
    </row>
    <row r="36" spans="1:18" ht="311.25" customHeight="1" x14ac:dyDescent="0.25">
      <c r="A36" s="16">
        <v>30</v>
      </c>
      <c r="B36" s="17" t="s">
        <v>1005</v>
      </c>
      <c r="C36" s="18" t="s">
        <v>1006</v>
      </c>
      <c r="E36" s="19" t="s">
        <v>726</v>
      </c>
      <c r="F36" s="19" t="s">
        <v>727</v>
      </c>
      <c r="G36" s="19" t="str">
        <f>IF(F36="","",VLOOKUP(F36,[22]списки!$U$2:$V$147,2,))</f>
        <v>Опасность от контакта с высокоопасными веществами;</v>
      </c>
      <c r="H36" s="19" t="s">
        <v>729</v>
      </c>
      <c r="I36" s="19" t="str">
        <f>IF(F36="","",VLOOKUP(Q36,[22]списки!$O$2:$P$8,2))</f>
        <v>Серьезный риск, требуются меры по снижению степени риска в установленные сроки</v>
      </c>
      <c r="J36" s="19" t="s">
        <v>730</v>
      </c>
      <c r="K36" s="20">
        <v>3</v>
      </c>
      <c r="L36" s="21">
        <v>0.5</v>
      </c>
      <c r="M36" s="20">
        <v>6</v>
      </c>
      <c r="N36" s="21">
        <v>6</v>
      </c>
      <c r="O36" s="20">
        <v>7</v>
      </c>
      <c r="P36" s="21">
        <v>3</v>
      </c>
      <c r="Q36" s="22">
        <v>126</v>
      </c>
      <c r="R36" s="23">
        <v>9</v>
      </c>
    </row>
    <row r="37" spans="1:18" ht="210" customHeight="1" x14ac:dyDescent="0.25">
      <c r="A37" s="16">
        <v>31</v>
      </c>
      <c r="B37" s="17" t="s">
        <v>1046</v>
      </c>
      <c r="C37" s="18" t="s">
        <v>1047</v>
      </c>
      <c r="E37" s="19" t="s">
        <v>194</v>
      </c>
      <c r="F37" s="19" t="s">
        <v>195</v>
      </c>
      <c r="G37" s="19" t="str">
        <f>IF(F37="","",VLOOKUP(F37,[22]списки!$U$2:$V$147,2,))</f>
        <v>Опасность от вдыхания паров вредных жидкостей, газов, пыли, тумана, дыма;</v>
      </c>
      <c r="H37" s="19" t="s">
        <v>196</v>
      </c>
      <c r="I37" s="19" t="str">
        <f>IF(F37="","",VLOOKUP(Q37,[22]списки!$O$2:$P$8,2))</f>
        <v>Серьезный риск, требуются меры по снижению степени риска в установленные сроки</v>
      </c>
      <c r="J37" s="19" t="s">
        <v>197</v>
      </c>
      <c r="K37" s="20">
        <v>3</v>
      </c>
      <c r="L37" s="21">
        <v>0.5</v>
      </c>
      <c r="M37" s="20">
        <v>6</v>
      </c>
      <c r="N37" s="21">
        <v>6</v>
      </c>
      <c r="O37" s="20">
        <v>7</v>
      </c>
      <c r="P37" s="21">
        <v>3</v>
      </c>
      <c r="Q37" s="22">
        <v>126</v>
      </c>
      <c r="R37" s="23">
        <v>9</v>
      </c>
    </row>
    <row r="38" spans="1:18" ht="210" customHeight="1" x14ac:dyDescent="0.25">
      <c r="A38" s="16">
        <v>32</v>
      </c>
      <c r="B38" s="17" t="s">
        <v>1013</v>
      </c>
      <c r="C38" s="18" t="s">
        <v>1014</v>
      </c>
      <c r="E38" s="19" t="s">
        <v>736</v>
      </c>
      <c r="F38" s="19" t="s">
        <v>737</v>
      </c>
      <c r="G38" s="19" t="str">
        <f>IF(F38="","",VLOOKUP(F38,[22]списки!$U$2:$V$147,2,))</f>
        <v>Опасность веществ, которые вследствие реагирования со щелочами, кислотами, аминами, диоксидом серы, тиомочевинной, солями металлов и окислителями могут способствовать пожару и взрыву;</v>
      </c>
      <c r="H38" s="19" t="s">
        <v>739</v>
      </c>
      <c r="I38" s="19" t="str">
        <f>IF(F38="","",VLOOKUP(Q38,[22]списки!$O$2:$P$8,2))</f>
        <v>Крайне высокий риск,  немедленное прекращение деятельности</v>
      </c>
      <c r="J38" s="19" t="s">
        <v>1048</v>
      </c>
      <c r="K38" s="20">
        <v>3</v>
      </c>
      <c r="L38" s="21">
        <v>0.5</v>
      </c>
      <c r="M38" s="20">
        <v>6</v>
      </c>
      <c r="N38" s="21">
        <v>6</v>
      </c>
      <c r="O38" s="20">
        <v>40</v>
      </c>
      <c r="P38" s="21">
        <v>7</v>
      </c>
      <c r="Q38" s="22">
        <v>720</v>
      </c>
      <c r="R38" s="23">
        <v>21</v>
      </c>
    </row>
    <row r="39" spans="1:18" ht="210" customHeight="1" x14ac:dyDescent="0.25">
      <c r="A39" s="16">
        <v>33</v>
      </c>
      <c r="B39" s="17" t="s">
        <v>1049</v>
      </c>
      <c r="C39" s="18" t="s">
        <v>1050</v>
      </c>
      <c r="E39" s="19" t="s">
        <v>206</v>
      </c>
      <c r="F39" s="19" t="s">
        <v>207</v>
      </c>
      <c r="G39" s="19" t="str">
        <f>IF(F39="","",VLOOKUP(F39,[22]списки!$U$2:$V$147,2,))</f>
        <v>Опасность образования токсичных паров при нагревании;</v>
      </c>
      <c r="H39" s="19" t="s">
        <v>208</v>
      </c>
      <c r="I39" s="19" t="str">
        <f>IF(F39="","",VLOOKUP(Q39,[22]списки!$O$2:$P$8,2))</f>
        <v>Серьезный риск, требуются меры по снижению степени риска в установленные сроки</v>
      </c>
      <c r="J39" s="19" t="s">
        <v>197</v>
      </c>
      <c r="K39" s="20">
        <v>3</v>
      </c>
      <c r="L39" s="21">
        <v>0.5</v>
      </c>
      <c r="M39" s="20">
        <v>6</v>
      </c>
      <c r="N39" s="21">
        <v>6</v>
      </c>
      <c r="O39" s="20">
        <v>7</v>
      </c>
      <c r="P39" s="21">
        <v>3</v>
      </c>
      <c r="Q39" s="22">
        <v>126</v>
      </c>
      <c r="R39" s="23">
        <v>9</v>
      </c>
    </row>
    <row r="40" spans="1:18" ht="210" customHeight="1" x14ac:dyDescent="0.25">
      <c r="A40" s="16">
        <v>34</v>
      </c>
      <c r="B40" s="17" t="s">
        <v>1051</v>
      </c>
      <c r="C40" s="18" t="s">
        <v>1052</v>
      </c>
      <c r="E40" s="19" t="s">
        <v>211</v>
      </c>
      <c r="F40" s="19" t="s">
        <v>212</v>
      </c>
      <c r="G40" s="19" t="str">
        <f>IF(F40="","",VLOOKUP(F40,[22]списки!$U$2:$V$147,2,))</f>
        <v>Опасность воздействия на кожные покровы смазочных масел;</v>
      </c>
      <c r="H40" s="19" t="s">
        <v>213</v>
      </c>
      <c r="I40" s="19" t="str">
        <f>IF(F40="","",VLOOKUP(Q40,[22]списки!$O$2:$P$8,2))</f>
        <v>Небольшой риск, меры не требуются</v>
      </c>
      <c r="J40" s="19" t="s">
        <v>184</v>
      </c>
      <c r="K40" s="20">
        <v>0.5</v>
      </c>
      <c r="L40" s="21">
        <v>0.5</v>
      </c>
      <c r="M40" s="20">
        <v>6</v>
      </c>
      <c r="N40" s="21">
        <v>6</v>
      </c>
      <c r="O40" s="20">
        <v>3</v>
      </c>
      <c r="P40" s="21">
        <v>3</v>
      </c>
      <c r="Q40" s="22">
        <v>9</v>
      </c>
      <c r="R40" s="23">
        <v>9</v>
      </c>
    </row>
    <row r="41" spans="1:18" ht="210" customHeight="1" x14ac:dyDescent="0.25">
      <c r="A41" s="16">
        <v>35</v>
      </c>
      <c r="B41" s="17" t="s">
        <v>1053</v>
      </c>
      <c r="C41" s="18" t="s">
        <v>1054</v>
      </c>
      <c r="E41" s="19" t="s">
        <v>478</v>
      </c>
      <c r="F41" s="19" t="s">
        <v>479</v>
      </c>
      <c r="G41" s="19" t="str">
        <f>IF(F41="","",VLOOKUP(F41,[22]списки!$U$2:$V$147,2,))</f>
        <v>Опасность воздействия на кожные покровы чистящих и обезжиривающих веществ;</v>
      </c>
      <c r="H41" s="19" t="s">
        <v>480</v>
      </c>
      <c r="I41" s="19" t="str">
        <f>IF(F41="","",VLOOKUP(Q41,[22]списки!$O$2:$P$8,2))</f>
        <v>Небольшой риск, меры не требуются</v>
      </c>
      <c r="J41" s="19" t="s">
        <v>184</v>
      </c>
      <c r="K41" s="20">
        <v>0.5</v>
      </c>
      <c r="L41" s="21">
        <v>0.5</v>
      </c>
      <c r="M41" s="20">
        <v>6</v>
      </c>
      <c r="N41" s="21">
        <v>6</v>
      </c>
      <c r="O41" s="20">
        <v>3</v>
      </c>
      <c r="P41" s="21">
        <v>3</v>
      </c>
      <c r="Q41" s="22">
        <v>9</v>
      </c>
      <c r="R41" s="23">
        <v>9</v>
      </c>
    </row>
    <row r="42" spans="1:18" ht="288.75" customHeight="1" x14ac:dyDescent="0.25">
      <c r="A42" s="16">
        <v>36</v>
      </c>
      <c r="B42" s="17" t="s">
        <v>1005</v>
      </c>
      <c r="C42" s="18" t="s">
        <v>1006</v>
      </c>
      <c r="E42" s="19" t="s">
        <v>200</v>
      </c>
      <c r="F42" s="19" t="s">
        <v>201</v>
      </c>
      <c r="G42" s="19" t="str">
        <f>IF(F42="","",VLOOKUP(F42,[22]списки!$U$2:$V$147,2,))</f>
        <v>Опасность воздействия пыли на глаза;</v>
      </c>
      <c r="H42" s="19" t="s">
        <v>202</v>
      </c>
      <c r="I42" s="19" t="str">
        <f>IF(F42="","",VLOOKUP(Q42,[22]списки!$O$2:$P$8,2))</f>
        <v>Серьезный риск, требуются меры по снижению степени риска в установленные сроки</v>
      </c>
      <c r="J42" s="19" t="s">
        <v>203</v>
      </c>
      <c r="K42" s="20">
        <v>3</v>
      </c>
      <c r="L42" s="21">
        <v>0.5</v>
      </c>
      <c r="M42" s="20">
        <v>6</v>
      </c>
      <c r="N42" s="21">
        <v>6</v>
      </c>
      <c r="O42" s="20">
        <v>7</v>
      </c>
      <c r="P42" s="21">
        <v>3</v>
      </c>
      <c r="Q42" s="22">
        <v>126</v>
      </c>
      <c r="R42" s="23">
        <v>9</v>
      </c>
    </row>
    <row r="43" spans="1:18" ht="210" customHeight="1" x14ac:dyDescent="0.25">
      <c r="A43" s="16">
        <v>37</v>
      </c>
      <c r="B43" s="17" t="s">
        <v>1055</v>
      </c>
      <c r="C43" s="18" t="s">
        <v>1056</v>
      </c>
      <c r="E43" s="19" t="s">
        <v>200</v>
      </c>
      <c r="F43" s="19" t="s">
        <v>201</v>
      </c>
      <c r="G43" s="19" t="str">
        <f>IF(F43="","",VLOOKUP(F43,[22]списки!$U$2:$V$147,2,))</f>
        <v>Опасность воздействия пыли на глаза;</v>
      </c>
      <c r="H43" s="19" t="s">
        <v>202</v>
      </c>
      <c r="I43" s="19" t="str">
        <f>IF(F43="","",VLOOKUP(Q43,[22]списки!$O$2:$P$8,2))</f>
        <v>Серьезный риск, требуются меры по снижению степени риска в установленные сроки</v>
      </c>
      <c r="J43" s="19" t="s">
        <v>203</v>
      </c>
      <c r="K43" s="20">
        <v>3</v>
      </c>
      <c r="L43" s="21">
        <v>0.5</v>
      </c>
      <c r="M43" s="20">
        <v>6</v>
      </c>
      <c r="N43" s="21">
        <v>6</v>
      </c>
      <c r="O43" s="20">
        <v>7</v>
      </c>
      <c r="P43" s="21">
        <v>3</v>
      </c>
      <c r="Q43" s="22">
        <v>126</v>
      </c>
      <c r="R43" s="23">
        <v>9</v>
      </c>
    </row>
    <row r="44" spans="1:18" ht="210" customHeight="1" x14ac:dyDescent="0.25">
      <c r="A44" s="16">
        <v>38</v>
      </c>
      <c r="B44" s="17" t="s">
        <v>1037</v>
      </c>
      <c r="C44" s="18" t="s">
        <v>1038</v>
      </c>
      <c r="E44" s="19" t="s">
        <v>200</v>
      </c>
      <c r="F44" s="19" t="s">
        <v>222</v>
      </c>
      <c r="G44" s="19" t="str">
        <f>IF(F44="","",VLOOKUP(F44,[22]списки!$U$2:$V$147,2,))</f>
        <v>Опасность воздействия пыли на кожу;</v>
      </c>
      <c r="H44" s="19" t="s">
        <v>223</v>
      </c>
      <c r="I44" s="19" t="str">
        <f>IF(F44="","",VLOOKUP(Q44,[22]списки!$O$2:$P$8,2))</f>
        <v xml:space="preserve">Возможный риск, необходимо уделить внимание </v>
      </c>
      <c r="J44" s="19" t="s">
        <v>224</v>
      </c>
      <c r="K44" s="20">
        <v>0.5</v>
      </c>
      <c r="L44" s="21">
        <v>0.2</v>
      </c>
      <c r="M44" s="20">
        <v>6</v>
      </c>
      <c r="N44" s="21">
        <v>6</v>
      </c>
      <c r="O44" s="20">
        <v>7</v>
      </c>
      <c r="P44" s="21">
        <v>7</v>
      </c>
      <c r="Q44" s="22">
        <v>21</v>
      </c>
      <c r="R44" s="23">
        <v>8.4000000000000021</v>
      </c>
    </row>
    <row r="45" spans="1:18" ht="210" customHeight="1" x14ac:dyDescent="0.25">
      <c r="A45" s="16">
        <v>39</v>
      </c>
      <c r="B45" s="17" t="s">
        <v>1057</v>
      </c>
      <c r="C45" s="18" t="s">
        <v>1058</v>
      </c>
      <c r="E45" s="19" t="s">
        <v>302</v>
      </c>
      <c r="F45" s="19" t="s">
        <v>489</v>
      </c>
      <c r="G45" s="19" t="str">
        <f>IF(F45="","",VLOOKUP(F45,[22]списки!$U$2:$V$147,2,))</f>
        <v>Опасность, связанная с выбросом пыли;</v>
      </c>
      <c r="H45" s="19" t="s">
        <v>490</v>
      </c>
      <c r="I45" s="19" t="str">
        <f>IF(F45="","",VLOOKUP(Q45,[22]списки!$O$2:$P$8,2))</f>
        <v xml:space="preserve">Возможный риск, необходимо уделить внимание </v>
      </c>
      <c r="J45" s="19" t="s">
        <v>491</v>
      </c>
      <c r="K45" s="20">
        <v>0.5</v>
      </c>
      <c r="L45" s="21">
        <v>0.2</v>
      </c>
      <c r="M45" s="20">
        <v>6</v>
      </c>
      <c r="N45" s="21">
        <v>6</v>
      </c>
      <c r="O45" s="20">
        <v>7</v>
      </c>
      <c r="P45" s="21">
        <v>7</v>
      </c>
      <c r="Q45" s="22">
        <v>21</v>
      </c>
      <c r="R45" s="23">
        <v>8.4000000000000021</v>
      </c>
    </row>
    <row r="46" spans="1:18" ht="210" customHeight="1" x14ac:dyDescent="0.25">
      <c r="A46" s="16">
        <v>40</v>
      </c>
      <c r="B46" s="17" t="s">
        <v>1059</v>
      </c>
      <c r="C46" s="18" t="s">
        <v>1060</v>
      </c>
      <c r="E46" s="19" t="s">
        <v>302</v>
      </c>
      <c r="F46" s="19" t="s">
        <v>489</v>
      </c>
      <c r="G46" s="19" t="str">
        <f>IF(F46="","",VLOOKUP(F46,[22]списки!$U$2:$V$147,2,))</f>
        <v>Опасность, связанная с выбросом пыли;</v>
      </c>
      <c r="H46" s="19" t="s">
        <v>490</v>
      </c>
      <c r="I46" s="19" t="str">
        <f>IF(F46="","",VLOOKUP(Q46,[22]списки!$O$2:$P$8,2))</f>
        <v xml:space="preserve">Возможный риск, необходимо уделить внимание </v>
      </c>
      <c r="J46" s="19" t="s">
        <v>491</v>
      </c>
      <c r="K46" s="20">
        <v>0.5</v>
      </c>
      <c r="L46" s="21">
        <v>0.2</v>
      </c>
      <c r="M46" s="20">
        <v>6</v>
      </c>
      <c r="N46" s="21">
        <v>6</v>
      </c>
      <c r="O46" s="20">
        <v>7</v>
      </c>
      <c r="P46" s="21">
        <v>7</v>
      </c>
      <c r="Q46" s="22">
        <v>21</v>
      </c>
      <c r="R46" s="23">
        <v>8.4000000000000021</v>
      </c>
    </row>
    <row r="47" spans="1:18" ht="210" customHeight="1" x14ac:dyDescent="0.25">
      <c r="A47" s="16">
        <v>41</v>
      </c>
      <c r="B47" s="17" t="s">
        <v>1061</v>
      </c>
      <c r="C47" s="18" t="s">
        <v>1062</v>
      </c>
      <c r="E47" s="19" t="s">
        <v>227</v>
      </c>
      <c r="F47" s="19" t="s">
        <v>228</v>
      </c>
      <c r="G47" s="19" t="str">
        <f>IF(F47="","",VLOOKUP(F47,[22]списки!$U$2:$V$147,2,))</f>
        <v>Опасности воздействия воздушных взвесей вредных химических веществ;</v>
      </c>
      <c r="H47" s="19" t="s">
        <v>229</v>
      </c>
      <c r="I47" s="19" t="str">
        <f>IF(F47="","",VLOOKUP(Q47,[22]списки!$O$2:$P$8,2))</f>
        <v xml:space="preserve">Возможный риск, необходимо уделить внимание </v>
      </c>
      <c r="J47" s="19" t="s">
        <v>230</v>
      </c>
      <c r="K47" s="20">
        <v>0.5</v>
      </c>
      <c r="L47" s="21">
        <v>0.2</v>
      </c>
      <c r="M47" s="20">
        <v>6</v>
      </c>
      <c r="N47" s="21">
        <v>6</v>
      </c>
      <c r="O47" s="20">
        <v>7</v>
      </c>
      <c r="P47" s="21">
        <v>7</v>
      </c>
      <c r="Q47" s="22">
        <v>21</v>
      </c>
      <c r="R47" s="23">
        <v>8.4000000000000021</v>
      </c>
    </row>
    <row r="48" spans="1:18" ht="210" customHeight="1" x14ac:dyDescent="0.25">
      <c r="A48" s="16">
        <v>42</v>
      </c>
      <c r="B48" s="17" t="s">
        <v>1061</v>
      </c>
      <c r="C48" s="18" t="s">
        <v>1062</v>
      </c>
      <c r="E48" s="19" t="s">
        <v>227</v>
      </c>
      <c r="F48" s="19" t="s">
        <v>228</v>
      </c>
      <c r="G48" s="19" t="str">
        <f>IF(F48="","",VLOOKUP(F48,[22]списки!$U$2:$V$147,2,))</f>
        <v>Опасности воздействия воздушных взвесей вредных химических веществ;</v>
      </c>
      <c r="H48" s="19" t="s">
        <v>229</v>
      </c>
      <c r="I48" s="19" t="str">
        <f>IF(F48="","",VLOOKUP(Q48,[22]списки!$O$2:$P$8,2))</f>
        <v xml:space="preserve">Возможный риск, необходимо уделить внимание </v>
      </c>
      <c r="J48" s="19" t="s">
        <v>230</v>
      </c>
      <c r="K48" s="20">
        <v>0.5</v>
      </c>
      <c r="L48" s="21">
        <v>0.2</v>
      </c>
      <c r="M48" s="20">
        <v>6</v>
      </c>
      <c r="N48" s="21">
        <v>6</v>
      </c>
      <c r="O48" s="20">
        <v>7</v>
      </c>
      <c r="P48" s="21">
        <v>7</v>
      </c>
      <c r="Q48" s="22">
        <v>21</v>
      </c>
      <c r="R48" s="23">
        <v>8.4000000000000021</v>
      </c>
    </row>
    <row r="49" spans="1:18" ht="210" customHeight="1" x14ac:dyDescent="0.25">
      <c r="A49" s="16">
        <v>43</v>
      </c>
      <c r="B49" s="17" t="s">
        <v>1011</v>
      </c>
      <c r="C49" s="18" t="s">
        <v>1012</v>
      </c>
      <c r="E49" s="19" t="s">
        <v>231</v>
      </c>
      <c r="F49" s="19" t="s">
        <v>232</v>
      </c>
      <c r="G49" s="19" t="str">
        <f>IF(F49="","",VLOOKUP(F49,[22]списки!$U$2:$V$147,2,))</f>
        <v>Опасность воздействия на органы дыхания воздушных взвесей, содержащих смазочные масла;</v>
      </c>
      <c r="H49" s="19" t="s">
        <v>233</v>
      </c>
      <c r="I49" s="19" t="str">
        <f>IF(F49="","",VLOOKUP(Q49,[22]списки!$O$2:$P$8,2))</f>
        <v xml:space="preserve">Возможный риск, необходимо уделить внимание </v>
      </c>
      <c r="J49" s="19" t="s">
        <v>234</v>
      </c>
      <c r="K49" s="20">
        <v>0.5</v>
      </c>
      <c r="L49" s="21">
        <v>0.2</v>
      </c>
      <c r="M49" s="20">
        <v>6</v>
      </c>
      <c r="N49" s="21">
        <v>6</v>
      </c>
      <c r="O49" s="20">
        <v>7</v>
      </c>
      <c r="P49" s="21">
        <v>7</v>
      </c>
      <c r="Q49" s="22">
        <v>21</v>
      </c>
      <c r="R49" s="23">
        <v>8.4000000000000021</v>
      </c>
    </row>
    <row r="50" spans="1:18" ht="210" customHeight="1" x14ac:dyDescent="0.25">
      <c r="A50" s="16">
        <v>44</v>
      </c>
      <c r="B50" s="17" t="s">
        <v>1063</v>
      </c>
      <c r="C50" s="18" t="s">
        <v>1064</v>
      </c>
      <c r="E50" s="19" t="s">
        <v>237</v>
      </c>
      <c r="F50" s="19" t="s">
        <v>238</v>
      </c>
      <c r="G50" s="19" t="str">
        <f>IF(F50="","",VLOOKUP(F50,[22]списки!$U$2:$V$147,2,))</f>
        <v>Опасность воздействия на органы дыхания воздушных смесей, содержащих чистящие и обезжиривающие вещества;</v>
      </c>
      <c r="H50" s="19" t="s">
        <v>239</v>
      </c>
      <c r="I50" s="19" t="str">
        <f>IF(F50="","",VLOOKUP(Q50,[22]списки!$O$2:$P$8,2))</f>
        <v xml:space="preserve">Возможный риск, необходимо уделить внимание </v>
      </c>
      <c r="J50" s="19" t="s">
        <v>234</v>
      </c>
      <c r="K50" s="20">
        <v>0.5</v>
      </c>
      <c r="L50" s="21">
        <v>0.2</v>
      </c>
      <c r="M50" s="20">
        <v>6</v>
      </c>
      <c r="N50" s="21">
        <v>6</v>
      </c>
      <c r="O50" s="20">
        <v>7</v>
      </c>
      <c r="P50" s="21">
        <v>7</v>
      </c>
      <c r="Q50" s="22">
        <v>21</v>
      </c>
      <c r="R50" s="23">
        <v>8.4000000000000021</v>
      </c>
    </row>
    <row r="51" spans="1:18" ht="210" customHeight="1" x14ac:dyDescent="0.25">
      <c r="A51" s="16">
        <v>45</v>
      </c>
      <c r="B51" s="17" t="s">
        <v>1065</v>
      </c>
      <c r="C51" s="18" t="s">
        <v>1066</v>
      </c>
      <c r="E51" s="19" t="s">
        <v>240</v>
      </c>
      <c r="F51" s="19" t="s">
        <v>241</v>
      </c>
      <c r="G51" s="19" t="str">
        <f>IF(F51="","",VLOOKUP(F51,[22]списки!$U$2:$V$147,2,))</f>
        <v>Опасность из-за воздействия микроорганизмов-продуцентов, препаратов, содержащих живые клетки и споры микроорганизмов;</v>
      </c>
      <c r="H51" s="19" t="s">
        <v>242</v>
      </c>
      <c r="I51" s="19" t="str">
        <f>IF(F51="","",VLOOKUP(Q51,[22]списки!$O$2:$P$8,2))</f>
        <v>Небольшой риск, меры не требуются</v>
      </c>
      <c r="J51" s="19" t="s">
        <v>243</v>
      </c>
      <c r="K51" s="20">
        <v>0.5</v>
      </c>
      <c r="L51" s="21">
        <v>0.5</v>
      </c>
      <c r="M51" s="20">
        <v>6</v>
      </c>
      <c r="N51" s="21">
        <v>6</v>
      </c>
      <c r="O51" s="20">
        <v>3</v>
      </c>
      <c r="P51" s="21">
        <v>3</v>
      </c>
      <c r="Q51" s="22">
        <v>9</v>
      </c>
      <c r="R51" s="23">
        <v>9</v>
      </c>
    </row>
    <row r="52" spans="1:18" ht="210" customHeight="1" x14ac:dyDescent="0.25">
      <c r="A52" s="16">
        <v>46</v>
      </c>
      <c r="B52" s="17" t="s">
        <v>1067</v>
      </c>
      <c r="C52" s="18" t="s">
        <v>1068</v>
      </c>
      <c r="E52" s="19" t="s">
        <v>103</v>
      </c>
      <c r="F52" s="19" t="s">
        <v>246</v>
      </c>
      <c r="G52" s="19" t="str">
        <f>IF(F52="","",VLOOKUP(F52,[22]списки!$U$2:$V$147,2,))</f>
        <v>Опасность, связанная с перемещением груза вручную;</v>
      </c>
      <c r="H52" s="19" t="s">
        <v>247</v>
      </c>
      <c r="I52" s="19" t="str">
        <f>IF(F52="","",VLOOKUP(Q52,[22]списки!$O$2:$P$8,2))</f>
        <v xml:space="preserve">Возможный риск, необходимо уделить внимание </v>
      </c>
      <c r="J52" s="19" t="s">
        <v>248</v>
      </c>
      <c r="K52" s="20">
        <v>1</v>
      </c>
      <c r="L52" s="21">
        <v>0.5</v>
      </c>
      <c r="M52" s="20">
        <v>6</v>
      </c>
      <c r="N52" s="21">
        <v>6</v>
      </c>
      <c r="O52" s="20">
        <v>7</v>
      </c>
      <c r="P52" s="21">
        <v>3</v>
      </c>
      <c r="Q52" s="22">
        <v>42</v>
      </c>
      <c r="R52" s="23">
        <v>9</v>
      </c>
    </row>
    <row r="53" spans="1:18" ht="210" customHeight="1" x14ac:dyDescent="0.25">
      <c r="A53" s="16">
        <v>47</v>
      </c>
      <c r="B53" s="17" t="s">
        <v>1069</v>
      </c>
      <c r="C53" s="18" t="s">
        <v>1070</v>
      </c>
      <c r="E53" s="19" t="s">
        <v>251</v>
      </c>
      <c r="F53" s="19" t="s">
        <v>252</v>
      </c>
      <c r="G53" s="19" t="str">
        <f>IF(F53="","",VLOOKUP(F53,[22]списки!$U$2:$V$147,2,))</f>
        <v>Опасность от подъема тяжестей, превышающих допустимый вес;</v>
      </c>
      <c r="H53" s="19" t="s">
        <v>253</v>
      </c>
      <c r="I53" s="19" t="str">
        <f>IF(F53="","",VLOOKUP(Q53,[22]списки!$O$2:$P$8,2))</f>
        <v xml:space="preserve">Возможный риск, необходимо уделить внимание </v>
      </c>
      <c r="J53" s="19" t="s">
        <v>254</v>
      </c>
      <c r="K53" s="20">
        <v>1</v>
      </c>
      <c r="L53" s="21">
        <v>0.5</v>
      </c>
      <c r="M53" s="20">
        <v>6</v>
      </c>
      <c r="N53" s="21">
        <v>6</v>
      </c>
      <c r="O53" s="20">
        <v>7</v>
      </c>
      <c r="P53" s="21">
        <v>3</v>
      </c>
      <c r="Q53" s="22">
        <v>42</v>
      </c>
      <c r="R53" s="23">
        <v>9</v>
      </c>
    </row>
    <row r="54" spans="1:18" ht="210" customHeight="1" x14ac:dyDescent="0.25">
      <c r="A54" s="16">
        <v>48</v>
      </c>
      <c r="B54" s="17" t="s">
        <v>1067</v>
      </c>
      <c r="C54" s="18" t="s">
        <v>1068</v>
      </c>
      <c r="E54" s="19" t="s">
        <v>255</v>
      </c>
      <c r="F54" s="19" t="s">
        <v>256</v>
      </c>
      <c r="G54" s="19" t="str">
        <f>IF(F54="","",VLOOKUP(F54,[22]списки!$U$2:$V$147,2,))</f>
        <v>Опасность, связанная с наклонами корпуса;</v>
      </c>
      <c r="H54" s="19" t="s">
        <v>257</v>
      </c>
      <c r="I54" s="19" t="str">
        <f>IF(F54="","",VLOOKUP(Q54,[22]списки!$O$2:$P$8,2))</f>
        <v xml:space="preserve">Возможный риск, необходимо уделить внимание </v>
      </c>
      <c r="J54" s="19" t="s">
        <v>258</v>
      </c>
      <c r="K54" s="20">
        <v>1</v>
      </c>
      <c r="L54" s="21">
        <v>0.5</v>
      </c>
      <c r="M54" s="20">
        <v>6</v>
      </c>
      <c r="N54" s="21">
        <v>6</v>
      </c>
      <c r="O54" s="20">
        <v>7</v>
      </c>
      <c r="P54" s="21">
        <v>3</v>
      </c>
      <c r="Q54" s="22">
        <v>42</v>
      </c>
      <c r="R54" s="23">
        <v>9</v>
      </c>
    </row>
    <row r="55" spans="1:18" ht="210" customHeight="1" x14ac:dyDescent="0.25">
      <c r="A55" s="16">
        <v>49</v>
      </c>
      <c r="B55" s="17" t="s">
        <v>1071</v>
      </c>
      <c r="C55" s="18" t="s">
        <v>1072</v>
      </c>
      <c r="E55" s="19" t="s">
        <v>261</v>
      </c>
      <c r="F55" s="19" t="s">
        <v>262</v>
      </c>
      <c r="G55" s="19" t="str">
        <f>IF(F55="","",VLOOKUP(F55,[22]списки!$U$2:$V$147,2,))</f>
        <v>Опасность, связанная с рабочей позой;</v>
      </c>
      <c r="H55" s="19" t="s">
        <v>263</v>
      </c>
      <c r="I55" s="19" t="str">
        <f>IF(F55="","",VLOOKUP(Q55,[22]списки!$O$2:$P$8,2))</f>
        <v xml:space="preserve">Возможный риск, необходимо уделить внимание </v>
      </c>
      <c r="J55" s="19" t="s">
        <v>264</v>
      </c>
      <c r="K55" s="20">
        <v>0.5</v>
      </c>
      <c r="L55" s="21">
        <v>0.2</v>
      </c>
      <c r="M55" s="20">
        <v>6</v>
      </c>
      <c r="N55" s="21">
        <v>6</v>
      </c>
      <c r="O55" s="20">
        <v>7</v>
      </c>
      <c r="P55" s="21">
        <v>7</v>
      </c>
      <c r="Q55" s="22">
        <v>21</v>
      </c>
      <c r="R55" s="23">
        <v>8.4000000000000021</v>
      </c>
    </row>
    <row r="56" spans="1:18" ht="210" customHeight="1" x14ac:dyDescent="0.25">
      <c r="A56" s="16">
        <v>50</v>
      </c>
      <c r="B56" s="17" t="s">
        <v>1037</v>
      </c>
      <c r="C56" s="18" t="s">
        <v>1038</v>
      </c>
      <c r="E56" s="19" t="s">
        <v>261</v>
      </c>
      <c r="F56" s="19" t="s">
        <v>506</v>
      </c>
      <c r="G56" s="19" t="str">
        <f>IF(F56="","",VLOOKUP(F56,[22]списки!$U$2:$V$147,2,))</f>
        <v>Опасность вредных для здоровья поз, связанных с чрезмерным напряжением тела;</v>
      </c>
      <c r="H56" s="19" t="s">
        <v>507</v>
      </c>
      <c r="I56" s="19" t="str">
        <f>IF(F56="","",VLOOKUP(Q56,[22]списки!$O$2:$P$8,2))</f>
        <v xml:space="preserve">Возможный риск, необходимо уделить внимание </v>
      </c>
      <c r="J56" s="19" t="s">
        <v>264</v>
      </c>
      <c r="K56" s="20">
        <v>1</v>
      </c>
      <c r="L56" s="21">
        <v>0.5</v>
      </c>
      <c r="M56" s="20">
        <v>6</v>
      </c>
      <c r="N56" s="21">
        <v>6</v>
      </c>
      <c r="O56" s="20">
        <v>7</v>
      </c>
      <c r="P56" s="21">
        <v>7</v>
      </c>
      <c r="Q56" s="22">
        <v>42</v>
      </c>
      <c r="R56" s="23">
        <v>21</v>
      </c>
    </row>
    <row r="57" spans="1:18" ht="210" customHeight="1" x14ac:dyDescent="0.25">
      <c r="A57" s="16">
        <v>51</v>
      </c>
      <c r="B57" s="17" t="s">
        <v>1073</v>
      </c>
      <c r="C57" s="18" t="s">
        <v>1074</v>
      </c>
      <c r="E57" s="19" t="s">
        <v>510</v>
      </c>
      <c r="F57" s="19" t="s">
        <v>511</v>
      </c>
      <c r="G57" s="19" t="str">
        <f>IF(F57="","",VLOOKUP(F57,[22]списки!$U$2:$V$147,2,))</f>
        <v>Опасность физических перегрузок от периодического поднятия тяжелых узлов и деталей машин;</v>
      </c>
      <c r="H57" s="19" t="s">
        <v>512</v>
      </c>
      <c r="I57" s="19" t="str">
        <f>IF(F57="","",VLOOKUP(Q57,[22]списки!$O$2:$P$8,2))</f>
        <v xml:space="preserve">Возможный риск, необходимо уделить внимание </v>
      </c>
      <c r="J57" s="19" t="s">
        <v>254</v>
      </c>
      <c r="K57" s="20">
        <v>1</v>
      </c>
      <c r="L57" s="21">
        <v>0.5</v>
      </c>
      <c r="M57" s="20">
        <v>6</v>
      </c>
      <c r="N57" s="21">
        <v>6</v>
      </c>
      <c r="O57" s="20">
        <v>7</v>
      </c>
      <c r="P57" s="21">
        <v>7</v>
      </c>
      <c r="Q57" s="22">
        <v>42</v>
      </c>
      <c r="R57" s="23">
        <v>21</v>
      </c>
    </row>
    <row r="58" spans="1:18" ht="280.5" customHeight="1" x14ac:dyDescent="0.25">
      <c r="A58" s="16">
        <v>52</v>
      </c>
      <c r="B58" s="17" t="s">
        <v>1075</v>
      </c>
      <c r="C58" s="18" t="s">
        <v>1076</v>
      </c>
      <c r="E58" s="19" t="s">
        <v>515</v>
      </c>
      <c r="F58" s="19" t="s">
        <v>516</v>
      </c>
      <c r="G58" s="19" t="str">
        <f>IF(F58="","",VLOOKUP(F58,[22]списки!$U$2:$V$147,2,))</f>
        <v>Опасность психических нагрузок, стрессов;</v>
      </c>
      <c r="H58" s="19" t="s">
        <v>517</v>
      </c>
      <c r="I58" s="19" t="str">
        <f>IF(F58="","",VLOOKUP(Q58,[22]списки!$O$2:$P$8,2))</f>
        <v>Небольшой риск, меры не требуются</v>
      </c>
      <c r="J58" s="19" t="s">
        <v>243</v>
      </c>
      <c r="K58" s="20">
        <v>0.5</v>
      </c>
      <c r="L58" s="21">
        <v>0.5</v>
      </c>
      <c r="M58" s="20">
        <v>6</v>
      </c>
      <c r="N58" s="21">
        <v>6</v>
      </c>
      <c r="O58" s="20">
        <v>3</v>
      </c>
      <c r="P58" s="21">
        <v>3</v>
      </c>
      <c r="Q58" s="22">
        <v>9</v>
      </c>
      <c r="R58" s="23">
        <v>9</v>
      </c>
    </row>
    <row r="59" spans="1:18" ht="264" customHeight="1" x14ac:dyDescent="0.25">
      <c r="A59" s="16">
        <v>53</v>
      </c>
      <c r="B59" s="17" t="s">
        <v>1077</v>
      </c>
      <c r="C59" s="18" t="s">
        <v>1078</v>
      </c>
      <c r="E59" s="19" t="s">
        <v>273</v>
      </c>
      <c r="F59" s="19" t="s">
        <v>274</v>
      </c>
      <c r="G59" s="19" t="str">
        <f>IF(F59="","",VLOOKUP(F59,[22]списки!$U$2:$V$147,2,))</f>
        <v>Опасность перенапряжения зрительного анализатора;</v>
      </c>
      <c r="H59" s="19" t="s">
        <v>275</v>
      </c>
      <c r="I59" s="19" t="str">
        <f>IF(F59="","",VLOOKUP(Q59,[22]списки!$O$2:$P$8,2))</f>
        <v>Небольшой риск, меры не требуются</v>
      </c>
      <c r="J59" s="19" t="s">
        <v>243</v>
      </c>
      <c r="K59" s="20">
        <v>0.5</v>
      </c>
      <c r="L59" s="21">
        <v>0.5</v>
      </c>
      <c r="M59" s="20">
        <v>6</v>
      </c>
      <c r="N59" s="21">
        <v>6</v>
      </c>
      <c r="O59" s="20">
        <v>3</v>
      </c>
      <c r="P59" s="21">
        <v>3</v>
      </c>
      <c r="Q59" s="22">
        <v>9</v>
      </c>
      <c r="R59" s="23">
        <v>9</v>
      </c>
    </row>
    <row r="60" spans="1:18" ht="210" customHeight="1" x14ac:dyDescent="0.25">
      <c r="A60" s="16">
        <v>54</v>
      </c>
      <c r="B60" s="17" t="s">
        <v>1079</v>
      </c>
      <c r="C60" s="18" t="s">
        <v>1080</v>
      </c>
      <c r="E60" s="19" t="s">
        <v>267</v>
      </c>
      <c r="F60" s="19" t="s">
        <v>268</v>
      </c>
      <c r="G60" s="19" t="str">
        <f>IF(F60="","",VLOOKUP(F60,[22]списки!$U$2:$V$147,2,))</f>
        <v>Опасность повреждения мембранной перепонки уха, связанная с воздействием шума высокой интенсивности;</v>
      </c>
      <c r="H60" s="19" t="s">
        <v>269</v>
      </c>
      <c r="I60" s="19" t="str">
        <f>IF(F60="","",VLOOKUP(Q60,[22]списки!$O$2:$P$8,2))</f>
        <v xml:space="preserve">Возможный риск, необходимо уделить внимание </v>
      </c>
      <c r="J60" s="19" t="s">
        <v>270</v>
      </c>
      <c r="K60" s="20">
        <v>1</v>
      </c>
      <c r="L60" s="21">
        <v>0.5</v>
      </c>
      <c r="M60" s="20">
        <v>6</v>
      </c>
      <c r="N60" s="21">
        <v>6</v>
      </c>
      <c r="O60" s="20">
        <v>7</v>
      </c>
      <c r="P60" s="21">
        <v>7</v>
      </c>
      <c r="Q60" s="22">
        <v>42</v>
      </c>
      <c r="R60" s="23">
        <v>21</v>
      </c>
    </row>
    <row r="61" spans="1:18" ht="210" customHeight="1" x14ac:dyDescent="0.25">
      <c r="A61" s="16">
        <v>55</v>
      </c>
      <c r="B61" s="17" t="s">
        <v>1037</v>
      </c>
      <c r="C61" s="18" t="s">
        <v>1038</v>
      </c>
      <c r="E61" s="19" t="s">
        <v>278</v>
      </c>
      <c r="F61" s="19" t="s">
        <v>279</v>
      </c>
      <c r="G61" s="19" t="str">
        <f>IF(F61="","",VLOOKUP(F61,[22]списки!$U$2:$V$147,2,))</f>
        <v>Опасность, связанная с возможностью не услышать звуковой сигнал об опасности;</v>
      </c>
      <c r="H61" s="19" t="s">
        <v>280</v>
      </c>
      <c r="I61" s="19" t="str">
        <f>IF(F61="","",VLOOKUP(Q61,[22]списки!$O$2:$P$8,2))</f>
        <v>Небольшой риск, меры не требуются</v>
      </c>
      <c r="J61" s="19" t="s">
        <v>243</v>
      </c>
      <c r="K61" s="20">
        <v>0.5</v>
      </c>
      <c r="L61" s="21">
        <v>0.52</v>
      </c>
      <c r="M61" s="20">
        <v>6</v>
      </c>
      <c r="N61" s="21">
        <v>6</v>
      </c>
      <c r="O61" s="20">
        <v>3</v>
      </c>
      <c r="P61" s="21">
        <v>3</v>
      </c>
      <c r="Q61" s="22">
        <v>9</v>
      </c>
      <c r="R61" s="23">
        <v>9.36</v>
      </c>
    </row>
    <row r="62" spans="1:18" ht="210" customHeight="1" x14ac:dyDescent="0.25">
      <c r="A62" s="16">
        <v>56</v>
      </c>
      <c r="B62" s="17" t="s">
        <v>1009</v>
      </c>
      <c r="C62" s="18" t="s">
        <v>1010</v>
      </c>
      <c r="E62" s="19" t="s">
        <v>283</v>
      </c>
      <c r="F62" s="19" t="s">
        <v>284</v>
      </c>
      <c r="G62" s="19" t="str">
        <f>IF(F62="","",VLOOKUP(F62,[22]списки!$U$2:$V$147,2,))</f>
        <v>Опасность от воздействия локальной вибрации при использовании ручных механизмов;</v>
      </c>
      <c r="H62" s="19" t="s">
        <v>285</v>
      </c>
      <c r="I62" s="19" t="str">
        <f>IF(F62="","",VLOOKUP(Q62,[22]списки!$O$2:$P$8,2))</f>
        <v xml:space="preserve">Возможный риск, необходимо уделить внимание </v>
      </c>
      <c r="J62" s="19" t="s">
        <v>286</v>
      </c>
      <c r="K62" s="20">
        <v>1</v>
      </c>
      <c r="L62" s="21">
        <v>0.5</v>
      </c>
      <c r="M62" s="20">
        <v>6</v>
      </c>
      <c r="N62" s="21">
        <v>6</v>
      </c>
      <c r="O62" s="20">
        <v>7</v>
      </c>
      <c r="P62" s="21">
        <v>7</v>
      </c>
      <c r="Q62" s="22">
        <v>42</v>
      </c>
      <c r="R62" s="23">
        <v>21</v>
      </c>
    </row>
    <row r="63" spans="1:18" ht="210" customHeight="1" x14ac:dyDescent="0.25">
      <c r="A63" s="16">
        <v>57</v>
      </c>
      <c r="B63" s="17" t="s">
        <v>1081</v>
      </c>
      <c r="C63" s="18" t="s">
        <v>1082</v>
      </c>
      <c r="E63" s="19" t="s">
        <v>302</v>
      </c>
      <c r="F63" s="19" t="s">
        <v>303</v>
      </c>
      <c r="G63" s="19" t="str">
        <f>IF(F63="","",VLOOKUP(F63,[22]списки!$U$2:$V$147,2,))</f>
        <v>Опасность, связанная с воздействием общей вибрации;</v>
      </c>
      <c r="H63" s="19" t="s">
        <v>304</v>
      </c>
      <c r="I63" s="19" t="str">
        <f>IF(F63="","",VLOOKUP(Q63,[22]списки!$O$2:$P$8,2))</f>
        <v xml:space="preserve">Возможный риск, необходимо уделить внимание </v>
      </c>
      <c r="J63" s="19" t="s">
        <v>305</v>
      </c>
      <c r="K63" s="20">
        <v>0.5</v>
      </c>
      <c r="L63" s="21">
        <v>0.2</v>
      </c>
      <c r="M63" s="20">
        <v>6</v>
      </c>
      <c r="N63" s="21">
        <v>6</v>
      </c>
      <c r="O63" s="20">
        <v>7</v>
      </c>
      <c r="P63" s="21">
        <v>7</v>
      </c>
      <c r="Q63" s="22">
        <v>21</v>
      </c>
      <c r="R63" s="23">
        <v>8.4000000000000021</v>
      </c>
    </row>
    <row r="64" spans="1:18" ht="210" customHeight="1" x14ac:dyDescent="0.25">
      <c r="A64" s="16">
        <v>58</v>
      </c>
      <c r="B64" s="17" t="s">
        <v>1063</v>
      </c>
      <c r="C64" s="18" t="s">
        <v>1064</v>
      </c>
      <c r="E64" s="19" t="s">
        <v>287</v>
      </c>
      <c r="F64" s="19" t="s">
        <v>288</v>
      </c>
      <c r="G64" s="19" t="str">
        <f>IF(F64="","",VLOOKUP(F64,[22]списки!$U$2:$V$147,2,))</f>
        <v>Опасность недостаточной освещенности в рабочей зоне;</v>
      </c>
      <c r="H64" s="19" t="s">
        <v>289</v>
      </c>
      <c r="I64" s="19" t="str">
        <f>IF(F64="","",VLOOKUP(Q64,[22]списки!$O$2:$P$8,2))</f>
        <v xml:space="preserve">Возможный риск, необходимо уделить внимание </v>
      </c>
      <c r="J64" s="19" t="s">
        <v>290</v>
      </c>
      <c r="K64" s="20">
        <v>0.5</v>
      </c>
      <c r="L64" s="21">
        <v>0.2</v>
      </c>
      <c r="M64" s="20">
        <v>6</v>
      </c>
      <c r="N64" s="21">
        <v>6</v>
      </c>
      <c r="O64" s="20">
        <v>7</v>
      </c>
      <c r="P64" s="21">
        <v>7</v>
      </c>
      <c r="Q64" s="22">
        <v>21</v>
      </c>
      <c r="R64" s="23">
        <v>8.4000000000000021</v>
      </c>
    </row>
    <row r="65" spans="1:18" ht="210" customHeight="1" x14ac:dyDescent="0.25">
      <c r="A65" s="16">
        <v>59</v>
      </c>
      <c r="B65" s="17" t="s">
        <v>1083</v>
      </c>
      <c r="C65" s="18" t="s">
        <v>1084</v>
      </c>
      <c r="E65" s="19" t="s">
        <v>293</v>
      </c>
      <c r="F65" s="19" t="s">
        <v>294</v>
      </c>
      <c r="G65" s="19" t="str">
        <f>IF(F65="","",VLOOKUP(F65,[22]списки!$U$2:$V$147,2,))</f>
        <v>Опасность повышенной яркости света;</v>
      </c>
      <c r="H65" s="19" t="s">
        <v>295</v>
      </c>
      <c r="I65" s="19" t="str">
        <f>IF(F65="","",VLOOKUP(Q65,[22]списки!$O$2:$P$8,2))</f>
        <v xml:space="preserve">Возможный риск, необходимо уделить внимание </v>
      </c>
      <c r="J65" s="19" t="s">
        <v>296</v>
      </c>
      <c r="K65" s="20">
        <v>0.5</v>
      </c>
      <c r="L65" s="21">
        <v>0.2</v>
      </c>
      <c r="M65" s="20">
        <v>6</v>
      </c>
      <c r="N65" s="21">
        <v>6</v>
      </c>
      <c r="O65" s="20">
        <v>7</v>
      </c>
      <c r="P65" s="21">
        <v>7</v>
      </c>
      <c r="Q65" s="22">
        <v>21</v>
      </c>
      <c r="R65" s="23">
        <v>8.4000000000000021</v>
      </c>
    </row>
    <row r="66" spans="1:18" ht="210" customHeight="1" x14ac:dyDescent="0.25">
      <c r="A66" s="16">
        <v>60</v>
      </c>
      <c r="B66" s="17" t="s">
        <v>1037</v>
      </c>
      <c r="C66" s="18" t="s">
        <v>1038</v>
      </c>
      <c r="E66" s="19" t="s">
        <v>302</v>
      </c>
      <c r="F66" s="19" t="s">
        <v>530</v>
      </c>
      <c r="G66" s="19" t="str">
        <f>IF(F66="","",VLOOKUP(F66,[22]списки!$U$2:$V$147,2,))</f>
        <v>Опасность, связанная с воздействием электростатического поля;</v>
      </c>
      <c r="H66" s="19" t="s">
        <v>531</v>
      </c>
      <c r="I66" s="19" t="str">
        <f>IF(F66="","",VLOOKUP(Q66,[22]списки!$O$2:$P$8,2))</f>
        <v>Небольшой риск, меры не требуются</v>
      </c>
      <c r="J66" s="19" t="s">
        <v>243</v>
      </c>
      <c r="K66" s="20">
        <v>0.2</v>
      </c>
      <c r="L66" s="21">
        <v>0.2</v>
      </c>
      <c r="M66" s="20">
        <v>6</v>
      </c>
      <c r="N66" s="21">
        <v>6</v>
      </c>
      <c r="O66" s="20">
        <v>3</v>
      </c>
      <c r="P66" s="21">
        <v>3</v>
      </c>
      <c r="Q66" s="22">
        <v>3.6000000000000005</v>
      </c>
      <c r="R66" s="23">
        <v>3.6000000000000005</v>
      </c>
    </row>
    <row r="67" spans="1:18" ht="294" x14ac:dyDescent="0.25">
      <c r="A67" s="16">
        <v>61</v>
      </c>
      <c r="B67" s="17" t="s">
        <v>1037</v>
      </c>
      <c r="C67" s="18" t="s">
        <v>1038</v>
      </c>
      <c r="E67" s="19" t="s">
        <v>822</v>
      </c>
      <c r="F67" s="19" t="s">
        <v>823</v>
      </c>
      <c r="G67" s="19" t="str">
        <f>IF(F67="","",VLOOKUP(F67,[22]списки!$U$2:$V$147,2,))</f>
        <v>Опасность, связанная с воздействием электрического поля промышленной частоты;</v>
      </c>
      <c r="H67" s="19" t="s">
        <v>825</v>
      </c>
      <c r="I67" s="19" t="str">
        <f>IF(F67="","",VLOOKUP(Q67,[22]списки!$O$2:$P$8,2))</f>
        <v>Небольшой риск, меры не требуются</v>
      </c>
      <c r="J67" s="19" t="s">
        <v>243</v>
      </c>
      <c r="K67" s="20">
        <v>0.5</v>
      </c>
      <c r="L67" s="21">
        <v>0.5</v>
      </c>
      <c r="M67" s="20">
        <v>6</v>
      </c>
      <c r="N67" s="21">
        <v>6</v>
      </c>
      <c r="O67" s="20">
        <v>3</v>
      </c>
      <c r="P67" s="21">
        <v>3</v>
      </c>
      <c r="Q67" s="22">
        <v>9</v>
      </c>
      <c r="R67" s="23">
        <v>9</v>
      </c>
    </row>
    <row r="68" spans="1:18" ht="210" customHeight="1" x14ac:dyDescent="0.25">
      <c r="A68" s="16">
        <v>62</v>
      </c>
      <c r="B68" s="17" t="s">
        <v>1037</v>
      </c>
      <c r="C68" s="18" t="s">
        <v>1038</v>
      </c>
      <c r="E68" s="19" t="s">
        <v>306</v>
      </c>
      <c r="F68" s="19" t="s">
        <v>307</v>
      </c>
      <c r="G68" s="19" t="str">
        <f>IF(F68="","",VLOOKUP(F68,[22]списки!$U$2:$V$147,2,))</f>
        <v>Опасность, связанная с воздействием ультрафиолетового излучения;</v>
      </c>
      <c r="H68" s="19" t="s">
        <v>308</v>
      </c>
      <c r="I68" s="19" t="str">
        <f>IF(F68="","",VLOOKUP(Q68,[22]списки!$O$2:$P$8,2))</f>
        <v>Небольшой риск, меры не требуются</v>
      </c>
      <c r="J68" s="19" t="s">
        <v>243</v>
      </c>
      <c r="K68" s="20">
        <v>0.5</v>
      </c>
      <c r="L68" s="21">
        <v>0.5</v>
      </c>
      <c r="M68" s="20">
        <v>6</v>
      </c>
      <c r="N68" s="21">
        <v>6</v>
      </c>
      <c r="O68" s="20">
        <v>3</v>
      </c>
      <c r="P68" s="21">
        <v>3</v>
      </c>
      <c r="Q68" s="22">
        <v>9</v>
      </c>
      <c r="R68" s="23">
        <v>9</v>
      </c>
    </row>
    <row r="69" spans="1:18" ht="210" customHeight="1" x14ac:dyDescent="0.25">
      <c r="A69" s="16">
        <v>63</v>
      </c>
      <c r="B69" s="17" t="s">
        <v>1037</v>
      </c>
      <c r="C69" s="18" t="s">
        <v>1038</v>
      </c>
      <c r="E69" s="19" t="s">
        <v>1085</v>
      </c>
      <c r="F69" s="19" t="s">
        <v>1086</v>
      </c>
      <c r="G69" s="19" t="str">
        <f>IF(F69="","",VLOOKUP(F69,[22]списки!$U$2:$V$147,2,))</f>
        <v>Опасность, связанная с воздействием гамма-излучения;</v>
      </c>
      <c r="H69" s="19" t="s">
        <v>1087</v>
      </c>
      <c r="I69" s="19" t="str">
        <f>IF(F69="","",VLOOKUP(Q69,[22]списки!$O$2:$P$8,2))</f>
        <v>Небольшой риск, меры не требуются</v>
      </c>
      <c r="J69" s="19" t="s">
        <v>184</v>
      </c>
      <c r="K69" s="20">
        <v>0.2</v>
      </c>
      <c r="L69" s="21">
        <v>0.2</v>
      </c>
      <c r="M69" s="20">
        <v>6</v>
      </c>
      <c r="N69" s="21">
        <v>6</v>
      </c>
      <c r="O69" s="20">
        <v>7</v>
      </c>
      <c r="P69" s="21">
        <v>7</v>
      </c>
      <c r="Q69" s="22">
        <v>8.4000000000000021</v>
      </c>
      <c r="R69" s="23">
        <v>8.4000000000000021</v>
      </c>
    </row>
    <row r="70" spans="1:18" ht="285" customHeight="1" x14ac:dyDescent="0.25">
      <c r="A70" s="16">
        <v>64</v>
      </c>
      <c r="B70" s="17" t="s">
        <v>1088</v>
      </c>
      <c r="C70" s="18" t="s">
        <v>1089</v>
      </c>
      <c r="E70" s="19" t="s">
        <v>532</v>
      </c>
      <c r="F70" s="19" t="s">
        <v>533</v>
      </c>
      <c r="G70" s="19" t="str">
        <f>IF(F70="","",VLOOKUP(F70,[22]списки!$U$2:$V$147,2,))</f>
        <v>Опасность укуса;</v>
      </c>
      <c r="H70" s="19" t="s">
        <v>534</v>
      </c>
      <c r="I70" s="19" t="str">
        <f>IF(F70="","",VLOOKUP(Q70,[22]списки!$O$2:$P$8,2))</f>
        <v>Серьезный риск, требуются меры по снижению степени риска в установленные сроки</v>
      </c>
      <c r="J70" s="19" t="s">
        <v>535</v>
      </c>
      <c r="K70" s="20">
        <v>3</v>
      </c>
      <c r="L70" s="21">
        <v>0.5</v>
      </c>
      <c r="M70" s="20">
        <v>6</v>
      </c>
      <c r="N70" s="21">
        <v>6</v>
      </c>
      <c r="O70" s="20">
        <v>7</v>
      </c>
      <c r="P70" s="21">
        <v>7</v>
      </c>
      <c r="Q70" s="22">
        <v>126</v>
      </c>
      <c r="R70" s="23">
        <v>21</v>
      </c>
    </row>
    <row r="71" spans="1:18" ht="210" customHeight="1" x14ac:dyDescent="0.25">
      <c r="A71" s="16">
        <v>65</v>
      </c>
      <c r="B71" s="17" t="s">
        <v>1090</v>
      </c>
      <c r="C71" s="18" t="s">
        <v>1091</v>
      </c>
      <c r="E71" s="19" t="s">
        <v>532</v>
      </c>
      <c r="F71" s="19" t="s">
        <v>950</v>
      </c>
      <c r="G71" s="19" t="str">
        <f>IF(F71="","",VLOOKUP(F71,[22]списки!$U$2:$V$147,2,))</f>
        <v>Опасность заражения;</v>
      </c>
      <c r="H71" s="19" t="s">
        <v>951</v>
      </c>
      <c r="I71" s="19" t="str">
        <f>IF(F71="","",VLOOKUP(Q71,[22]списки!$O$2:$P$8,2))</f>
        <v xml:space="preserve">Возможный риск, необходимо уделить внимание </v>
      </c>
      <c r="J71" s="19" t="s">
        <v>952</v>
      </c>
      <c r="K71" s="20">
        <v>0.5</v>
      </c>
      <c r="L71" s="21">
        <v>0.2</v>
      </c>
      <c r="M71" s="20">
        <v>6</v>
      </c>
      <c r="N71" s="21">
        <v>6</v>
      </c>
      <c r="O71" s="20">
        <v>7</v>
      </c>
      <c r="P71" s="21">
        <v>7</v>
      </c>
      <c r="Q71" s="22">
        <v>21</v>
      </c>
      <c r="R71" s="23">
        <v>8.4000000000000021</v>
      </c>
    </row>
    <row r="72" spans="1:18" ht="210" customHeight="1" x14ac:dyDescent="0.25">
      <c r="A72" s="16">
        <v>66</v>
      </c>
      <c r="B72" s="17" t="s">
        <v>1037</v>
      </c>
      <c r="C72" s="18" t="s">
        <v>1038</v>
      </c>
      <c r="E72" s="19" t="s">
        <v>840</v>
      </c>
      <c r="F72" s="19" t="s">
        <v>841</v>
      </c>
      <c r="G72" s="19" t="str">
        <f>IF(F72="","",VLOOKUP(F72,[22]списки!$U$2:$V$147,2,))</f>
        <v xml:space="preserve"> Опасность утонуть в водоеме;</v>
      </c>
      <c r="H72" s="19" t="s">
        <v>843</v>
      </c>
      <c r="I72" s="19" t="str">
        <f>IF(F72="","",VLOOKUP(Q72,[22]списки!$O$2:$P$8,2))</f>
        <v xml:space="preserve">Возможный риск, необходимо уделить внимание </v>
      </c>
      <c r="J72" s="19" t="s">
        <v>844</v>
      </c>
      <c r="K72" s="20">
        <v>0.5</v>
      </c>
      <c r="L72" s="21">
        <v>0.2</v>
      </c>
      <c r="M72" s="20">
        <v>6</v>
      </c>
      <c r="N72" s="21">
        <v>6</v>
      </c>
      <c r="O72" s="20">
        <v>7</v>
      </c>
      <c r="P72" s="21">
        <v>7</v>
      </c>
      <c r="Q72" s="22">
        <v>21</v>
      </c>
      <c r="R72" s="23">
        <v>8.4000000000000021</v>
      </c>
    </row>
    <row r="73" spans="1:18" ht="210" customHeight="1" x14ac:dyDescent="0.25">
      <c r="A73" s="16">
        <v>67</v>
      </c>
      <c r="B73" s="17" t="s">
        <v>1037</v>
      </c>
      <c r="C73" s="18" t="s">
        <v>1038</v>
      </c>
      <c r="E73" s="19" t="s">
        <v>845</v>
      </c>
      <c r="F73" s="19" t="s">
        <v>846</v>
      </c>
      <c r="G73" s="19" t="str">
        <f>IF(F73="","",VLOOKUP(F73,[22]списки!$U$2:$V$147,2,))</f>
        <v>Опасность утонуть в технологической емкости;</v>
      </c>
      <c r="H73" s="19" t="s">
        <v>848</v>
      </c>
      <c r="I73" s="19" t="str">
        <f>IF(F73="","",VLOOKUP(Q73,[22]списки!$O$2:$P$8,2))</f>
        <v xml:space="preserve">Возможный риск, необходимо уделить внимание </v>
      </c>
      <c r="J73" s="19" t="s">
        <v>849</v>
      </c>
      <c r="K73" s="20">
        <v>0.5</v>
      </c>
      <c r="L73" s="21">
        <v>0.2</v>
      </c>
      <c r="M73" s="20">
        <v>6</v>
      </c>
      <c r="N73" s="21">
        <v>6</v>
      </c>
      <c r="O73" s="20">
        <v>7</v>
      </c>
      <c r="P73" s="21">
        <v>7</v>
      </c>
      <c r="Q73" s="22">
        <v>21</v>
      </c>
      <c r="R73" s="23">
        <v>8.4000000000000021</v>
      </c>
    </row>
    <row r="74" spans="1:18" ht="210" customHeight="1" x14ac:dyDescent="0.25">
      <c r="A74" s="16">
        <v>68</v>
      </c>
      <c r="B74" s="17" t="s">
        <v>1092</v>
      </c>
      <c r="C74" s="18" t="s">
        <v>1093</v>
      </c>
      <c r="E74" s="19" t="s">
        <v>538</v>
      </c>
      <c r="F74" s="19" t="s">
        <v>539</v>
      </c>
      <c r="G74" s="19" t="str">
        <f>IF(F74="","",VLOOKUP(F74,[22]списки!$U$2:$V$147,2,))</f>
        <v>Опасность при выполнении альпинистских работ;</v>
      </c>
      <c r="H74" s="19" t="s">
        <v>540</v>
      </c>
      <c r="I74" s="19" t="str">
        <f>IF(F74="","",VLOOKUP(Q74,[22]списки!$O$2:$P$8,2))</f>
        <v>Высокий риск, требуются неотложные меры, усовершенствования</v>
      </c>
      <c r="J74" s="19" t="s">
        <v>541</v>
      </c>
      <c r="K74" s="20">
        <v>3</v>
      </c>
      <c r="L74" s="21">
        <v>1</v>
      </c>
      <c r="M74" s="20">
        <v>6</v>
      </c>
      <c r="N74" s="21">
        <v>6</v>
      </c>
      <c r="O74" s="20">
        <v>15</v>
      </c>
      <c r="P74" s="21">
        <v>15</v>
      </c>
      <c r="Q74" s="22">
        <v>270</v>
      </c>
      <c r="R74" s="23">
        <v>90</v>
      </c>
    </row>
    <row r="75" spans="1:18" ht="210" customHeight="1" x14ac:dyDescent="0.25">
      <c r="A75" s="16">
        <v>69</v>
      </c>
      <c r="B75" s="17" t="s">
        <v>1037</v>
      </c>
      <c r="C75" s="18" t="s">
        <v>1038</v>
      </c>
      <c r="E75" s="19" t="s">
        <v>544</v>
      </c>
      <c r="F75" s="19" t="s">
        <v>545</v>
      </c>
      <c r="G75" s="19" t="str">
        <f>IF(F75="","",VLOOKUP(F75,[22]списки!$U$2:$V$147,2,))</f>
        <v>Опасность выполнения кровельных работ на крышах, имеющих большой угол наклона рабочей поверхности;</v>
      </c>
      <c r="H75" s="19" t="s">
        <v>546</v>
      </c>
      <c r="I75" s="19" t="str">
        <f>IF(F75="","",VLOOKUP(Q75,[22]списки!$O$2:$P$8,2))</f>
        <v>Высокий риск, требуются неотложные меры, усовершенствования</v>
      </c>
      <c r="J75" s="19" t="s">
        <v>541</v>
      </c>
      <c r="K75" s="20">
        <v>3</v>
      </c>
      <c r="L75" s="21">
        <v>1</v>
      </c>
      <c r="M75" s="20">
        <v>6</v>
      </c>
      <c r="N75" s="21">
        <v>6</v>
      </c>
      <c r="O75" s="20">
        <v>15</v>
      </c>
      <c r="P75" s="21">
        <v>15</v>
      </c>
      <c r="Q75" s="22">
        <v>270</v>
      </c>
      <c r="R75" s="23">
        <v>90</v>
      </c>
    </row>
    <row r="76" spans="1:18" ht="210" customHeight="1" x14ac:dyDescent="0.25">
      <c r="A76" s="16">
        <v>70</v>
      </c>
      <c r="B76" s="17" t="s">
        <v>1094</v>
      </c>
      <c r="C76" s="18" t="s">
        <v>1095</v>
      </c>
      <c r="E76" s="19" t="s">
        <v>319</v>
      </c>
      <c r="F76" s="19" t="s">
        <v>320</v>
      </c>
      <c r="G76" s="19" t="str">
        <f>IF(F76="","",VLOOKUP(F76,[22]списки!$U$2:$V$147,2,))</f>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
      <c r="H76" s="19" t="s">
        <v>321</v>
      </c>
      <c r="I76" s="19" t="str">
        <f>IF(F76="","",VLOOKUP(Q76,[22]списки!$O$2:$P$8,2))</f>
        <v xml:space="preserve">Возможный риск, необходимо уделить внимание </v>
      </c>
      <c r="J76" s="19" t="s">
        <v>322</v>
      </c>
      <c r="K76" s="20">
        <v>1</v>
      </c>
      <c r="L76" s="21">
        <v>1</v>
      </c>
      <c r="M76" s="20">
        <v>6</v>
      </c>
      <c r="N76" s="21">
        <v>6</v>
      </c>
      <c r="O76" s="20">
        <v>7</v>
      </c>
      <c r="P76" s="21">
        <v>3</v>
      </c>
      <c r="Q76" s="22">
        <v>42</v>
      </c>
      <c r="R76" s="23">
        <v>18</v>
      </c>
    </row>
    <row r="77" spans="1:18" ht="210" customHeight="1" x14ac:dyDescent="0.25">
      <c r="A77" s="16">
        <v>71</v>
      </c>
      <c r="B77" s="17" t="s">
        <v>1037</v>
      </c>
      <c r="C77" s="18" t="s">
        <v>1038</v>
      </c>
      <c r="E77" s="19" t="s">
        <v>323</v>
      </c>
      <c r="F77" s="19" t="s">
        <v>324</v>
      </c>
      <c r="G77" s="19" t="str">
        <f>IF(F77="","",VLOOKUP(F77,[22]списки!$U$2:$V$147,2,))</f>
        <v>Опасность, связанная с отсутствием информации (схемы, знаков, разметки) о направлении эвакуации в случае возникновения аварии;</v>
      </c>
      <c r="H77" s="19" t="s">
        <v>325</v>
      </c>
      <c r="I77" s="19" t="str">
        <f>IF(F77="","",VLOOKUP(Q77,[22]списки!$O$2:$P$8,2))</f>
        <v xml:space="preserve">Возможный риск, необходимо уделить внимание </v>
      </c>
      <c r="J77" s="19" t="s">
        <v>326</v>
      </c>
      <c r="K77" s="20">
        <v>0.5</v>
      </c>
      <c r="L77" s="21">
        <v>0.2</v>
      </c>
      <c r="M77" s="20">
        <v>6</v>
      </c>
      <c r="N77" s="21">
        <v>6</v>
      </c>
      <c r="O77" s="20">
        <v>15</v>
      </c>
      <c r="P77" s="21">
        <v>3</v>
      </c>
      <c r="Q77" s="22">
        <v>45</v>
      </c>
      <c r="R77" s="23">
        <v>3.6000000000000005</v>
      </c>
    </row>
    <row r="78" spans="1:18" ht="210" customHeight="1" x14ac:dyDescent="0.25">
      <c r="A78" s="16">
        <v>72</v>
      </c>
      <c r="B78" s="17" t="s">
        <v>1096</v>
      </c>
      <c r="C78" s="18" t="s">
        <v>1097</v>
      </c>
      <c r="E78" s="19" t="s">
        <v>327</v>
      </c>
      <c r="F78" s="19" t="s">
        <v>328</v>
      </c>
      <c r="G78" s="19" t="str">
        <f>IF(F78="","",VLOOKUP(F78,[22]списки!$U$2:$V$147,2,))</f>
        <v xml:space="preserve"> Опасность от вдыхания дыма, паров вредных газов и пыли при пожаре;</v>
      </c>
      <c r="H78" s="19" t="s">
        <v>329</v>
      </c>
      <c r="I78" s="19" t="str">
        <f>IF(F78="","",VLOOKUP(Q78,[22]списки!$O$2:$P$8,2))</f>
        <v>Высокий риск, требуются неотложные меры, усовершенствования</v>
      </c>
      <c r="J78" s="19" t="s">
        <v>330</v>
      </c>
      <c r="K78" s="20">
        <v>3</v>
      </c>
      <c r="L78" s="21">
        <v>1</v>
      </c>
      <c r="M78" s="20">
        <v>6</v>
      </c>
      <c r="N78" s="21">
        <v>6</v>
      </c>
      <c r="O78" s="20">
        <v>15</v>
      </c>
      <c r="P78" s="21">
        <v>7</v>
      </c>
      <c r="Q78" s="22">
        <v>270</v>
      </c>
      <c r="R78" s="23">
        <v>42</v>
      </c>
    </row>
    <row r="79" spans="1:18" ht="210" customHeight="1" x14ac:dyDescent="0.25">
      <c r="A79" s="16">
        <v>73</v>
      </c>
      <c r="B79" s="17" t="s">
        <v>1098</v>
      </c>
      <c r="C79" s="18" t="s">
        <v>1099</v>
      </c>
      <c r="E79" s="19" t="s">
        <v>333</v>
      </c>
      <c r="F79" s="19" t="s">
        <v>334</v>
      </c>
      <c r="G79" s="19" t="str">
        <f>IF(F79="","",VLOOKUP(F79,[22]списки!$U$2:$V$147,2,))</f>
        <v xml:space="preserve"> Опасность воспламенения;</v>
      </c>
      <c r="H79" s="19" t="s">
        <v>335</v>
      </c>
      <c r="I79" s="19" t="str">
        <f>IF(F79="","",VLOOKUP(Q79,[22]списки!$O$2:$P$8,2))</f>
        <v>Высокий риск, требуются неотложные меры, усовершенствования</v>
      </c>
      <c r="J79" s="19" t="s">
        <v>336</v>
      </c>
      <c r="K79" s="20">
        <v>3</v>
      </c>
      <c r="L79" s="21">
        <v>0.5</v>
      </c>
      <c r="M79" s="20">
        <v>6</v>
      </c>
      <c r="N79" s="21">
        <v>6</v>
      </c>
      <c r="O79" s="20">
        <v>15</v>
      </c>
      <c r="P79" s="21">
        <v>15</v>
      </c>
      <c r="Q79" s="22">
        <v>270</v>
      </c>
      <c r="R79" s="23">
        <v>45</v>
      </c>
    </row>
    <row r="80" spans="1:18" ht="210" customHeight="1" x14ac:dyDescent="0.25">
      <c r="A80" s="16">
        <v>74</v>
      </c>
      <c r="B80" s="17" t="s">
        <v>1049</v>
      </c>
      <c r="C80" s="18" t="s">
        <v>1050</v>
      </c>
      <c r="E80" s="19" t="s">
        <v>337</v>
      </c>
      <c r="F80" s="19" t="s">
        <v>338</v>
      </c>
      <c r="G80" s="19" t="str">
        <f>IF(F80="","",VLOOKUP(F80,[22]списки!$U$2:$V$147,2,))</f>
        <v xml:space="preserve"> Опасность воздействия открытого пламени;</v>
      </c>
      <c r="H80" s="19" t="s">
        <v>339</v>
      </c>
      <c r="I80" s="19" t="str">
        <f>IF(F80="","",VLOOKUP(Q80,[22]списки!$O$2:$P$8,2))</f>
        <v>Серьезный риск, требуются меры по снижению степени риска в установленные сроки</v>
      </c>
      <c r="J80" s="19" t="s">
        <v>340</v>
      </c>
      <c r="K80" s="20">
        <v>3</v>
      </c>
      <c r="L80" s="21">
        <v>0.5</v>
      </c>
      <c r="M80" s="20">
        <v>6</v>
      </c>
      <c r="N80" s="21">
        <v>6</v>
      </c>
      <c r="O80" s="20">
        <v>7</v>
      </c>
      <c r="P80" s="21">
        <v>7</v>
      </c>
      <c r="Q80" s="22">
        <v>126</v>
      </c>
      <c r="R80" s="23">
        <v>21</v>
      </c>
    </row>
    <row r="81" spans="1:18" ht="210" customHeight="1" x14ac:dyDescent="0.25">
      <c r="A81" s="16">
        <v>75</v>
      </c>
      <c r="B81" s="17" t="s">
        <v>1100</v>
      </c>
      <c r="C81" s="18" t="s">
        <v>1101</v>
      </c>
      <c r="E81" s="19" t="s">
        <v>662</v>
      </c>
      <c r="F81" s="19" t="s">
        <v>663</v>
      </c>
      <c r="G81" s="19" t="str">
        <f>IF(F81="","",VLOOKUP(F81,[22]списки!$U$2:$V$147,2,))</f>
        <v xml:space="preserve"> Опасность воздействия повышенной температуры окружающей среды;</v>
      </c>
      <c r="H81" s="19" t="s">
        <v>665</v>
      </c>
      <c r="I81" s="19" t="str">
        <f>IF(F81="","",VLOOKUP(Q81,[22]списки!$O$2:$P$8,2))</f>
        <v xml:space="preserve">Возможный риск, необходимо уделить внимание </v>
      </c>
      <c r="J81" s="19" t="s">
        <v>666</v>
      </c>
      <c r="K81" s="20">
        <v>0.5</v>
      </c>
      <c r="L81" s="21">
        <v>0.2</v>
      </c>
      <c r="M81" s="20">
        <v>6</v>
      </c>
      <c r="N81" s="21">
        <v>6</v>
      </c>
      <c r="O81" s="20">
        <v>7</v>
      </c>
      <c r="P81" s="21">
        <v>7</v>
      </c>
      <c r="Q81" s="22">
        <v>21</v>
      </c>
      <c r="R81" s="23">
        <v>8.4000000000000021</v>
      </c>
    </row>
    <row r="82" spans="1:18" ht="210" customHeight="1" x14ac:dyDescent="0.25">
      <c r="A82" s="16">
        <v>76</v>
      </c>
      <c r="B82" s="17" t="s">
        <v>1102</v>
      </c>
      <c r="C82" s="18" t="s">
        <v>1103</v>
      </c>
      <c r="E82" s="19" t="s">
        <v>341</v>
      </c>
      <c r="F82" s="19" t="s">
        <v>342</v>
      </c>
      <c r="G82" s="19" t="str">
        <f>IF(F82="","",VLOOKUP(F82,[22]списки!$U$2:$V$147,2,))</f>
        <v>Опасность воздействия пониженной концентрации кислорода в воздухе;</v>
      </c>
      <c r="H82" s="19" t="s">
        <v>343</v>
      </c>
      <c r="I82" s="19" t="str">
        <f>IF(F82="","",VLOOKUP(Q82,[22]списки!$O$2:$P$8,2))</f>
        <v>Высокий риск, требуются неотложные меры, усовершенствования</v>
      </c>
      <c r="J82" s="19" t="s">
        <v>330</v>
      </c>
      <c r="K82" s="20">
        <v>3</v>
      </c>
      <c r="L82" s="21">
        <v>1</v>
      </c>
      <c r="M82" s="20">
        <v>6</v>
      </c>
      <c r="N82" s="21">
        <v>6</v>
      </c>
      <c r="O82" s="20">
        <v>15</v>
      </c>
      <c r="P82" s="21">
        <v>7</v>
      </c>
      <c r="Q82" s="22">
        <v>270</v>
      </c>
      <c r="R82" s="23">
        <v>42</v>
      </c>
    </row>
    <row r="83" spans="1:18" ht="210" customHeight="1" x14ac:dyDescent="0.25">
      <c r="A83" s="16">
        <v>77</v>
      </c>
      <c r="B83" s="17" t="s">
        <v>1065</v>
      </c>
      <c r="C83" s="18" t="s">
        <v>1066</v>
      </c>
      <c r="E83" s="19" t="s">
        <v>1001</v>
      </c>
      <c r="F83" s="19" t="s">
        <v>1002</v>
      </c>
      <c r="G83" s="19" t="str">
        <f>IF(F83="","",VLOOKUP(F83,[22]списки!$U$2:$V$147,2,))</f>
        <v>Опасность воздействия огнетушащих веществ;</v>
      </c>
      <c r="H83" s="19" t="s">
        <v>1004</v>
      </c>
      <c r="I83" s="19" t="str">
        <f>IF(F83="","",VLOOKUP(Q83,[22]списки!$O$2:$P$8,2))</f>
        <v>Небольшой риск, меры не требуются</v>
      </c>
      <c r="J83" s="19" t="s">
        <v>184</v>
      </c>
      <c r="K83" s="20">
        <v>0.5</v>
      </c>
      <c r="L83" s="21">
        <v>0.5</v>
      </c>
      <c r="M83" s="20">
        <v>6</v>
      </c>
      <c r="N83" s="21">
        <v>6</v>
      </c>
      <c r="O83" s="20">
        <v>3</v>
      </c>
      <c r="P83" s="21">
        <v>3</v>
      </c>
      <c r="Q83" s="22">
        <v>9</v>
      </c>
      <c r="R83" s="23">
        <v>9</v>
      </c>
    </row>
    <row r="84" spans="1:18" ht="210" customHeight="1" x14ac:dyDescent="0.25">
      <c r="A84" s="16">
        <v>78</v>
      </c>
      <c r="B84" s="17" t="s">
        <v>1104</v>
      </c>
      <c r="C84" s="18" t="s">
        <v>1105</v>
      </c>
      <c r="E84" s="19" t="s">
        <v>871</v>
      </c>
      <c r="F84" s="19" t="s">
        <v>872</v>
      </c>
      <c r="G84" s="19" t="str">
        <f>IF(F84="","",VLOOKUP(F84,[22]списки!$U$2:$V$147,2,))</f>
        <v>Опасность воздействия осколков частей разрушившихся зданий, сооружений, строений;</v>
      </c>
      <c r="H84" s="19" t="s">
        <v>874</v>
      </c>
      <c r="I84" s="19" t="str">
        <f>IF(F84="","",VLOOKUP(Q84,[22]списки!$O$2:$P$8,2))</f>
        <v>Высокий риск, требуются неотложные меры, усовершенствования</v>
      </c>
      <c r="J84" s="19" t="s">
        <v>330</v>
      </c>
      <c r="K84" s="20">
        <v>3</v>
      </c>
      <c r="L84" s="21">
        <v>1</v>
      </c>
      <c r="M84" s="20">
        <v>6</v>
      </c>
      <c r="N84" s="21">
        <v>6</v>
      </c>
      <c r="O84" s="20">
        <v>15</v>
      </c>
      <c r="P84" s="21">
        <v>7</v>
      </c>
      <c r="Q84" s="22">
        <v>270</v>
      </c>
      <c r="R84" s="23">
        <v>42</v>
      </c>
    </row>
    <row r="85" spans="1:18" ht="210" customHeight="1" x14ac:dyDescent="0.25">
      <c r="A85" s="16">
        <v>79</v>
      </c>
      <c r="B85" s="17" t="s">
        <v>1037</v>
      </c>
      <c r="C85" s="18" t="s">
        <v>1038</v>
      </c>
      <c r="E85" s="19" t="s">
        <v>346</v>
      </c>
      <c r="F85" s="19" t="s">
        <v>347</v>
      </c>
      <c r="G85" s="19" t="str">
        <f>IF(F85="","",VLOOKUP(F85,[22]списки!$U$2:$V$147,2,))</f>
        <v>Опасность обрушения наземных конструкций;</v>
      </c>
      <c r="H85" s="19" t="s">
        <v>348</v>
      </c>
      <c r="I85" s="19" t="str">
        <f>IF(F85="","",VLOOKUP(Q85,[22]списки!$O$2:$P$8,2))</f>
        <v>Серьезный риск, требуются меры по снижению степени риска в установленные сроки</v>
      </c>
      <c r="J85" s="19" t="s">
        <v>349</v>
      </c>
      <c r="K85" s="20">
        <v>0.5</v>
      </c>
      <c r="L85" s="21">
        <v>0.1</v>
      </c>
      <c r="M85" s="20">
        <v>6</v>
      </c>
      <c r="N85" s="21">
        <v>6</v>
      </c>
      <c r="O85" s="20">
        <v>40</v>
      </c>
      <c r="P85" s="21">
        <v>40</v>
      </c>
      <c r="Q85" s="22">
        <v>120</v>
      </c>
      <c r="R85" s="23">
        <v>24.000000000000004</v>
      </c>
    </row>
    <row r="86" spans="1:18" ht="210" customHeight="1" x14ac:dyDescent="0.25">
      <c r="A86" s="16">
        <v>80</v>
      </c>
      <c r="B86" s="17" t="s">
        <v>1063</v>
      </c>
      <c r="C86" s="18" t="s">
        <v>1064</v>
      </c>
      <c r="E86" s="19" t="s">
        <v>352</v>
      </c>
      <c r="F86" s="19" t="s">
        <v>353</v>
      </c>
      <c r="G86" s="19" t="str">
        <f>IF(F86="","",VLOOKUP(F86,[22]списки!$U$2:$V$147,2,))</f>
        <v>Опасность наезда на человека;</v>
      </c>
      <c r="H86" s="19" t="s">
        <v>354</v>
      </c>
      <c r="I86" s="19" t="str">
        <f>IF(F86="","",VLOOKUP(Q86,[22]списки!$O$2:$P$8,2))</f>
        <v>Серьезный риск, требуются меры по снижению степени риска в установленные сроки</v>
      </c>
      <c r="J86" s="19" t="s">
        <v>355</v>
      </c>
      <c r="K86" s="20">
        <v>1</v>
      </c>
      <c r="L86" s="21">
        <v>0.2</v>
      </c>
      <c r="M86" s="20">
        <v>6</v>
      </c>
      <c r="N86" s="21">
        <v>6</v>
      </c>
      <c r="O86" s="20">
        <v>15</v>
      </c>
      <c r="P86" s="21">
        <v>15</v>
      </c>
      <c r="Q86" s="22">
        <v>90</v>
      </c>
      <c r="R86" s="23">
        <v>18.000000000000004</v>
      </c>
    </row>
    <row r="87" spans="1:18" ht="210" customHeight="1" x14ac:dyDescent="0.25">
      <c r="A87" s="16">
        <v>81</v>
      </c>
      <c r="B87" s="17" t="s">
        <v>1083</v>
      </c>
      <c r="C87" s="18" t="s">
        <v>1084</v>
      </c>
      <c r="E87" s="19" t="s">
        <v>352</v>
      </c>
      <c r="F87" s="19" t="s">
        <v>358</v>
      </c>
      <c r="G87" s="19" t="str">
        <f>IF(F87="","",VLOOKUP(F87,[22]списки!$U$2:$V$147,2,))</f>
        <v>Опасность падения с транспортного средства;</v>
      </c>
      <c r="H87" s="19" t="s">
        <v>359</v>
      </c>
      <c r="I87" s="19" t="str">
        <f>IF(F87="","",VLOOKUP(Q87,[22]списки!$O$2:$P$8,2))</f>
        <v xml:space="preserve">Возможный риск, необходимо уделить внимание </v>
      </c>
      <c r="J87" s="19" t="s">
        <v>360</v>
      </c>
      <c r="K87" s="20">
        <v>0.5</v>
      </c>
      <c r="L87" s="21">
        <v>0.2</v>
      </c>
      <c r="M87" s="20">
        <v>6</v>
      </c>
      <c r="N87" s="21">
        <v>6</v>
      </c>
      <c r="O87" s="20">
        <v>15</v>
      </c>
      <c r="P87" s="21">
        <v>15</v>
      </c>
      <c r="Q87" s="22">
        <v>45</v>
      </c>
      <c r="R87" s="23">
        <v>18.000000000000004</v>
      </c>
    </row>
    <row r="88" spans="1:18" ht="210" customHeight="1" x14ac:dyDescent="0.25">
      <c r="A88" s="16">
        <v>82</v>
      </c>
      <c r="B88" s="17" t="s">
        <v>1106</v>
      </c>
      <c r="C88" s="18" t="s">
        <v>1107</v>
      </c>
      <c r="E88" s="19" t="s">
        <v>352</v>
      </c>
      <c r="F88" s="19" t="s">
        <v>569</v>
      </c>
      <c r="G88" s="19" t="str">
        <f>IF(F88="","",VLOOKUP(F88,[22]списки!$U$2:$V$147,2,))</f>
        <v>Опасность раздавливания человека, находящегося между двумя сближающимися транспортными средствами;</v>
      </c>
      <c r="H88" s="19" t="s">
        <v>570</v>
      </c>
      <c r="I88" s="19" t="str">
        <f>IF(F88="","",VLOOKUP(Q88,[22]списки!$O$2:$P$8,2))</f>
        <v>Серьезный риск, требуются меры по снижению степени риска в установленные сроки</v>
      </c>
      <c r="J88" s="19" t="s">
        <v>355</v>
      </c>
      <c r="K88" s="20">
        <v>1</v>
      </c>
      <c r="L88" s="21">
        <v>0.2</v>
      </c>
      <c r="M88" s="20">
        <v>6</v>
      </c>
      <c r="N88" s="21">
        <v>6</v>
      </c>
      <c r="O88" s="20">
        <v>15</v>
      </c>
      <c r="P88" s="21">
        <v>15</v>
      </c>
      <c r="Q88" s="22">
        <v>90</v>
      </c>
      <c r="R88" s="23">
        <v>18.000000000000004</v>
      </c>
    </row>
    <row r="89" spans="1:18" ht="210" customHeight="1" x14ac:dyDescent="0.25">
      <c r="A89" s="16">
        <v>83</v>
      </c>
      <c r="B89" s="17" t="s">
        <v>1037</v>
      </c>
      <c r="C89" s="18" t="s">
        <v>1038</v>
      </c>
      <c r="E89" s="19" t="s">
        <v>363</v>
      </c>
      <c r="F89" s="19" t="s">
        <v>364</v>
      </c>
      <c r="G89" s="19" t="str">
        <f>IF(F89="","",VLOOKUP(F89,[22]списки!$U$2:$V$147,2,))</f>
        <v>Опасность опрокидывания транспортного средства при нарушении способов установки и строповки грузов;</v>
      </c>
      <c r="H89" s="19" t="s">
        <v>365</v>
      </c>
      <c r="I89" s="19" t="str">
        <f>IF(F89="","",VLOOKUP(Q89,[22]списки!$O$2:$P$8,2))</f>
        <v xml:space="preserve">Возможный риск, необходимо уделить внимание </v>
      </c>
      <c r="J89" s="19" t="s">
        <v>366</v>
      </c>
      <c r="K89" s="20">
        <v>0.5</v>
      </c>
      <c r="L89" s="21">
        <v>0.2</v>
      </c>
      <c r="M89" s="20">
        <v>6</v>
      </c>
      <c r="N89" s="21">
        <v>6</v>
      </c>
      <c r="O89" s="20">
        <v>15</v>
      </c>
      <c r="P89" s="21">
        <v>15</v>
      </c>
      <c r="Q89" s="22">
        <v>45</v>
      </c>
      <c r="R89" s="23">
        <v>18.000000000000004</v>
      </c>
    </row>
    <row r="90" spans="1:18" ht="210" customHeight="1" x14ac:dyDescent="0.25">
      <c r="A90" s="16">
        <v>84</v>
      </c>
      <c r="B90" s="17" t="s">
        <v>1083</v>
      </c>
      <c r="C90" s="18" t="s">
        <v>1084</v>
      </c>
      <c r="E90" s="19" t="s">
        <v>367</v>
      </c>
      <c r="F90" s="19" t="s">
        <v>368</v>
      </c>
      <c r="G90" s="19" t="str">
        <f>IF(F90="","",VLOOKUP(F90,[22]списки!$U$2:$V$147,2,))</f>
        <v>Опасность от груза, перемещающегося во время движения транспортного средства, из-за несоблюдения правил его укладки и крепления;</v>
      </c>
      <c r="H90" s="19" t="s">
        <v>369</v>
      </c>
      <c r="I90" s="19" t="str">
        <f>IF(F90="","",VLOOKUP(Q90,[22]списки!$O$2:$P$8,2))</f>
        <v>Серьезный риск, требуются меры по снижению степени риска в установленные сроки</v>
      </c>
      <c r="J90" s="19" t="s">
        <v>370</v>
      </c>
      <c r="K90" s="20">
        <v>1</v>
      </c>
      <c r="L90" s="21">
        <v>0.2</v>
      </c>
      <c r="M90" s="20">
        <v>6</v>
      </c>
      <c r="N90" s="21">
        <v>6</v>
      </c>
      <c r="O90" s="20">
        <v>15</v>
      </c>
      <c r="P90" s="21">
        <v>15</v>
      </c>
      <c r="Q90" s="22">
        <v>90</v>
      </c>
      <c r="R90" s="23">
        <v>18.000000000000004</v>
      </c>
    </row>
    <row r="91" spans="1:18" ht="210" customHeight="1" x14ac:dyDescent="0.25">
      <c r="A91" s="16">
        <v>85</v>
      </c>
      <c r="B91" s="17" t="s">
        <v>1108</v>
      </c>
      <c r="C91" s="18" t="s">
        <v>1109</v>
      </c>
      <c r="E91" s="19" t="s">
        <v>352</v>
      </c>
      <c r="F91" s="19" t="s">
        <v>575</v>
      </c>
      <c r="G91" s="19" t="str">
        <f>IF(F91="","",VLOOKUP(F91,[22]списки!$U$2:$V$147,2,))</f>
        <v>Опасность травмирования в результате дорожно-транспортного происшествия;</v>
      </c>
      <c r="H91" s="19" t="s">
        <v>576</v>
      </c>
      <c r="I91" s="19" t="str">
        <f>IF(F91="","",VLOOKUP(Q91,[22]списки!$O$2:$P$8,2))</f>
        <v>Серьезный риск, требуются меры по снижению степени риска в установленные сроки</v>
      </c>
      <c r="J91" s="19" t="s">
        <v>355</v>
      </c>
      <c r="K91" s="20">
        <v>1</v>
      </c>
      <c r="L91" s="21">
        <v>0.2</v>
      </c>
      <c r="M91" s="20">
        <v>6</v>
      </c>
      <c r="N91" s="21">
        <v>6</v>
      </c>
      <c r="O91" s="20">
        <v>15</v>
      </c>
      <c r="P91" s="21">
        <v>15</v>
      </c>
      <c r="Q91" s="22">
        <v>90</v>
      </c>
      <c r="R91" s="23">
        <v>18.000000000000004</v>
      </c>
    </row>
    <row r="92" spans="1:18" ht="298.5" customHeight="1" x14ac:dyDescent="0.25">
      <c r="A92" s="16">
        <v>86</v>
      </c>
      <c r="B92" s="17" t="s">
        <v>1110</v>
      </c>
      <c r="C92" s="18" t="s">
        <v>1111</v>
      </c>
      <c r="E92" s="19" t="s">
        <v>582</v>
      </c>
      <c r="F92" s="19" t="s">
        <v>583</v>
      </c>
      <c r="G92" s="19" t="str">
        <f>IF(F92="","",VLOOKUP(F92,[22]списки!$U$2:$V$147,2,))</f>
        <v>Опасность насилия от враждебно настроенных работников;</v>
      </c>
      <c r="H92" s="19" t="s">
        <v>584</v>
      </c>
      <c r="I92" s="19" t="str">
        <f>IF(F92="","",VLOOKUP(Q92,[22]списки!$O$2:$P$8,2))</f>
        <v>Небольшой риск, меры не требуются</v>
      </c>
      <c r="J92" s="19" t="s">
        <v>184</v>
      </c>
      <c r="K92" s="20">
        <v>0.2</v>
      </c>
      <c r="L92" s="21">
        <v>0.2</v>
      </c>
      <c r="M92" s="20">
        <v>6</v>
      </c>
      <c r="N92" s="21">
        <v>6</v>
      </c>
      <c r="O92" s="20">
        <v>7</v>
      </c>
      <c r="P92" s="21">
        <v>7</v>
      </c>
      <c r="Q92" s="22">
        <v>8.4000000000000021</v>
      </c>
      <c r="R92" s="23">
        <v>8.4000000000000021</v>
      </c>
    </row>
    <row r="93" spans="1:18" ht="210" customHeight="1" x14ac:dyDescent="0.25">
      <c r="A93" s="16">
        <v>87</v>
      </c>
      <c r="B93" s="17" t="s">
        <v>1065</v>
      </c>
      <c r="C93" s="18" t="s">
        <v>1066</v>
      </c>
      <c r="E93" s="19" t="s">
        <v>585</v>
      </c>
      <c r="F93" s="19" t="s">
        <v>586</v>
      </c>
      <c r="G93" s="19" t="str">
        <f>IF(F93="","",VLOOKUP(F93,[22]списки!$U$2:$V$147,2,))</f>
        <v>Опасность насилия от третьих лиц;</v>
      </c>
      <c r="H93" s="19" t="s">
        <v>587</v>
      </c>
      <c r="I93" s="19" t="str">
        <f>IF(F93="","",VLOOKUP(Q93,[22]списки!$O$2:$P$8,2))</f>
        <v>Небольшой риск, меры не требуются</v>
      </c>
      <c r="J93" s="19" t="s">
        <v>184</v>
      </c>
      <c r="K93" s="20">
        <v>0.1</v>
      </c>
      <c r="L93" s="21">
        <v>0.1</v>
      </c>
      <c r="M93" s="20">
        <v>6</v>
      </c>
      <c r="N93" s="21">
        <v>6</v>
      </c>
      <c r="O93" s="20">
        <v>15</v>
      </c>
      <c r="P93" s="21">
        <v>15</v>
      </c>
      <c r="Q93" s="22">
        <v>9.0000000000000018</v>
      </c>
      <c r="R93" s="23">
        <v>9.0000000000000018</v>
      </c>
    </row>
    <row r="94" spans="1:18" ht="210" customHeight="1" x14ac:dyDescent="0.25">
      <c r="A94" s="16">
        <v>88</v>
      </c>
      <c r="B94" s="17" t="s">
        <v>1009</v>
      </c>
      <c r="C94" s="18" t="s">
        <v>1010</v>
      </c>
      <c r="E94" s="19" t="s">
        <v>375</v>
      </c>
      <c r="F94" s="19" t="s">
        <v>376</v>
      </c>
      <c r="G94" s="19" t="str">
        <f>IF(F94="","",VLOOKUP(F94,[22]списки!$U$2:$V$147,2,))</f>
        <v>Опасность самовозгорания горючих веществ;</v>
      </c>
      <c r="H94" s="19" t="s">
        <v>377</v>
      </c>
      <c r="I94" s="19" t="str">
        <f>IF(F94="","",VLOOKUP(Q94,[22]списки!$O$2:$P$8,2))</f>
        <v>Серьезный риск, требуются меры по снижению степени риска в установленные сроки</v>
      </c>
      <c r="J94" s="19" t="s">
        <v>378</v>
      </c>
      <c r="K94" s="20">
        <v>1</v>
      </c>
      <c r="L94" s="21">
        <v>0.5</v>
      </c>
      <c r="M94" s="20">
        <v>6</v>
      </c>
      <c r="N94" s="21">
        <v>6</v>
      </c>
      <c r="O94" s="20">
        <v>15</v>
      </c>
      <c r="P94" s="21">
        <v>15</v>
      </c>
      <c r="Q94" s="22">
        <v>90</v>
      </c>
      <c r="R94" s="23">
        <v>45</v>
      </c>
    </row>
    <row r="95" spans="1:18" ht="210" customHeight="1" x14ac:dyDescent="0.25">
      <c r="A95" s="16">
        <v>89</v>
      </c>
      <c r="B95" s="17" t="s">
        <v>1037</v>
      </c>
      <c r="C95" s="18" t="s">
        <v>1038</v>
      </c>
      <c r="E95" s="19" t="s">
        <v>385</v>
      </c>
      <c r="F95" s="19" t="s">
        <v>386</v>
      </c>
      <c r="G95" s="19" t="str">
        <f>IF(F95="","",VLOOKUP(F95,[22]списки!$U$2:$V$147,2,))</f>
        <v xml:space="preserve"> Опасность воздействия ударной волны;</v>
      </c>
      <c r="H95" s="19" t="s">
        <v>387</v>
      </c>
      <c r="I95" s="19" t="str">
        <f>IF(F95="","",VLOOKUP(Q95,[22]списки!$O$2:$P$8,2))</f>
        <v>Серьезный риск, требуются меры по снижению степени риска в установленные сроки</v>
      </c>
      <c r="J95" s="19" t="s">
        <v>388</v>
      </c>
      <c r="K95" s="20">
        <v>1</v>
      </c>
      <c r="L95" s="21">
        <v>0.5</v>
      </c>
      <c r="M95" s="20">
        <v>6</v>
      </c>
      <c r="N95" s="21">
        <v>6</v>
      </c>
      <c r="O95" s="20">
        <v>15</v>
      </c>
      <c r="P95" s="21">
        <v>15</v>
      </c>
      <c r="Q95" s="22">
        <v>90</v>
      </c>
      <c r="R95" s="23">
        <v>45</v>
      </c>
    </row>
    <row r="96" spans="1:18" ht="210" customHeight="1" x14ac:dyDescent="0.25">
      <c r="A96" s="16">
        <v>90</v>
      </c>
      <c r="B96" s="17" t="s">
        <v>1059</v>
      </c>
      <c r="C96" s="18" t="s">
        <v>1060</v>
      </c>
      <c r="E96" s="19" t="s">
        <v>946</v>
      </c>
      <c r="F96" s="19" t="s">
        <v>947</v>
      </c>
      <c r="G96" s="19" t="str">
        <f>IF(F96="","",VLOOKUP(F96,[22]списки!$U$2:$V$147,2,))</f>
        <v xml:space="preserve"> Опасность ожога при взрыве;</v>
      </c>
      <c r="H96" s="19" t="s">
        <v>948</v>
      </c>
      <c r="I96" s="19" t="str">
        <f>IF(F96="","",VLOOKUP(Q96,[22]списки!$O$2:$P$8,2))</f>
        <v>Серьезный риск, требуются меры по снижению степени риска в установленные сроки</v>
      </c>
      <c r="J96" s="19" t="s">
        <v>388</v>
      </c>
      <c r="K96" s="20">
        <v>1</v>
      </c>
      <c r="L96" s="21">
        <v>0.5</v>
      </c>
      <c r="M96" s="20">
        <v>6</v>
      </c>
      <c r="N96" s="21">
        <v>6</v>
      </c>
      <c r="O96" s="20">
        <v>15</v>
      </c>
      <c r="P96" s="21">
        <v>15</v>
      </c>
      <c r="Q96" s="22">
        <v>90</v>
      </c>
      <c r="R96" s="23">
        <v>45</v>
      </c>
    </row>
    <row r="97" spans="1:18" ht="210" customHeight="1" x14ac:dyDescent="0.25">
      <c r="A97" s="16">
        <v>91</v>
      </c>
      <c r="B97" s="17" t="s">
        <v>1037</v>
      </c>
      <c r="C97" s="18" t="s">
        <v>1038</v>
      </c>
      <c r="E97" s="19" t="s">
        <v>577</v>
      </c>
      <c r="F97" s="19" t="s">
        <v>578</v>
      </c>
      <c r="G97" s="19" t="str">
        <f>IF(F97="","",VLOOKUP(F97,[22]списки!$U$2:$V$147,2,))</f>
        <v>Опасность, связанная с дегустацией отравленной пищи;</v>
      </c>
      <c r="H97" s="19" t="s">
        <v>579</v>
      </c>
      <c r="I97" s="19" t="str">
        <f>IF(F97="","",VLOOKUP(Q97,[22]списки!$O$2:$P$8,2))</f>
        <v>Небольшой риск, меры не требуются</v>
      </c>
      <c r="J97" s="19" t="s">
        <v>184</v>
      </c>
      <c r="K97" s="20">
        <v>0.2</v>
      </c>
      <c r="L97" s="21">
        <v>0.2</v>
      </c>
      <c r="M97" s="20">
        <v>6</v>
      </c>
      <c r="N97" s="21">
        <v>6</v>
      </c>
      <c r="O97" s="20">
        <v>7</v>
      </c>
      <c r="P97" s="21">
        <v>7</v>
      </c>
      <c r="Q97" s="22">
        <v>8.4000000000000021</v>
      </c>
      <c r="R97" s="23">
        <v>8.4000000000000021</v>
      </c>
    </row>
    <row r="98" spans="1:18" ht="210" customHeight="1" x14ac:dyDescent="0.25">
      <c r="A98" s="16">
        <v>92</v>
      </c>
      <c r="B98" s="17" t="s">
        <v>1112</v>
      </c>
      <c r="C98" s="18" t="s">
        <v>1113</v>
      </c>
      <c r="E98" s="19" t="s">
        <v>302</v>
      </c>
      <c r="F98" s="19" t="s">
        <v>530</v>
      </c>
      <c r="G98" s="19" t="str">
        <f>IF(F98="","",VLOOKUP(F98,[22]списки!$U$2:$V$147,2,))</f>
        <v>Опасность, связанная с воздействием электростатического поля;</v>
      </c>
      <c r="H98" s="19" t="s">
        <v>531</v>
      </c>
      <c r="I98" s="19" t="str">
        <f>IF(F98="","",VLOOKUP(Q98,[22]списки!$O$2:$P$8,2))</f>
        <v>Небольшой риск, меры не требуются</v>
      </c>
      <c r="J98" s="19" t="s">
        <v>243</v>
      </c>
      <c r="K98" s="20">
        <v>0.2</v>
      </c>
      <c r="L98" s="21">
        <v>0.2</v>
      </c>
      <c r="M98" s="20">
        <v>6</v>
      </c>
      <c r="N98" s="21">
        <v>6</v>
      </c>
      <c r="O98" s="20">
        <v>3</v>
      </c>
      <c r="P98" s="21">
        <v>3</v>
      </c>
      <c r="Q98" s="22">
        <v>3.6000000000000005</v>
      </c>
      <c r="R98" s="23">
        <v>3.6000000000000005</v>
      </c>
    </row>
    <row r="99" spans="1:18" ht="210" customHeight="1" x14ac:dyDescent="0.25">
      <c r="A99" s="16">
        <v>93</v>
      </c>
      <c r="B99" s="17" t="s">
        <v>1037</v>
      </c>
      <c r="C99" s="18" t="s">
        <v>1038</v>
      </c>
      <c r="E99" s="19" t="s">
        <v>544</v>
      </c>
      <c r="F99" s="19" t="s">
        <v>545</v>
      </c>
      <c r="G99" s="19" t="str">
        <f>IF(F99="","",VLOOKUP(F99,[22]списки!$U$2:$V$147,2,))</f>
        <v>Опасность выполнения кровельных работ на крышах, имеющих большой угол наклона рабочей поверхности;</v>
      </c>
      <c r="H99" s="19" t="s">
        <v>546</v>
      </c>
      <c r="I99" s="19" t="str">
        <f>IF(F99="","",VLOOKUP(Q99,[22]списки!$O$2:$P$8,2))</f>
        <v>Высокий риск, требуются неотложные меры, усовершенствования</v>
      </c>
      <c r="J99" s="19" t="s">
        <v>541</v>
      </c>
      <c r="K99" s="20">
        <v>3</v>
      </c>
      <c r="L99" s="21">
        <v>1</v>
      </c>
      <c r="M99" s="20">
        <v>6</v>
      </c>
      <c r="N99" s="21">
        <v>6</v>
      </c>
      <c r="O99" s="20">
        <v>15</v>
      </c>
      <c r="P99" s="21">
        <v>15</v>
      </c>
      <c r="Q99" s="22">
        <v>270</v>
      </c>
      <c r="R99" s="23">
        <v>90</v>
      </c>
    </row>
    <row r="100" spans="1:18" ht="210" customHeight="1" x14ac:dyDescent="0.25">
      <c r="A100" s="16">
        <v>94</v>
      </c>
      <c r="B100" s="17" t="s">
        <v>1114</v>
      </c>
      <c r="C100" s="18" t="s">
        <v>1115</v>
      </c>
      <c r="E100" s="19" t="s">
        <v>391</v>
      </c>
      <c r="F100" s="19" t="s">
        <v>392</v>
      </c>
      <c r="G100" s="19" t="str">
        <f>IF(F100="","",VLOOKUP(F100,[22]списки!$U$2:$V$147,2,))</f>
        <v xml:space="preserve"> Опасность, связанная с несоответствием средств индивидуальной защиты анатомическим особенностям человека;</v>
      </c>
      <c r="H100" s="19" t="s">
        <v>393</v>
      </c>
      <c r="I100" s="19" t="str">
        <f>IF(F100="","",VLOOKUP(Q100,[22]списки!$O$2:$P$8,2))</f>
        <v xml:space="preserve">Возможный риск, необходимо уделить внимание </v>
      </c>
      <c r="J100" s="19" t="s">
        <v>394</v>
      </c>
      <c r="K100" s="20">
        <v>1</v>
      </c>
      <c r="L100" s="21">
        <v>0.2</v>
      </c>
      <c r="M100" s="20">
        <v>6</v>
      </c>
      <c r="N100" s="21">
        <v>6</v>
      </c>
      <c r="O100" s="20">
        <v>7</v>
      </c>
      <c r="P100" s="21">
        <v>7</v>
      </c>
      <c r="Q100" s="22">
        <v>42</v>
      </c>
      <c r="R100" s="23">
        <v>8.4000000000000021</v>
      </c>
    </row>
    <row r="101" spans="1:18" ht="210" customHeight="1" x14ac:dyDescent="0.25">
      <c r="B101" s="17"/>
      <c r="G101" s="19" t="str">
        <f>IF(F101="","",VLOOKUP(F101,[22]списки!$U$2:$V$147,2,))</f>
        <v/>
      </c>
      <c r="I101" s="19" t="str">
        <f>IF(F101="","",VLOOKUP(Q101,[22]списки!$O$2:$P$8,2))</f>
        <v/>
      </c>
    </row>
    <row r="102" spans="1:18" ht="210" customHeight="1" x14ac:dyDescent="0.25">
      <c r="B102" s="17"/>
    </row>
    <row r="103" spans="1:18" ht="210" customHeight="1" x14ac:dyDescent="0.25">
      <c r="B103" s="17"/>
    </row>
    <row r="104" spans="1:18" ht="210" customHeight="1" x14ac:dyDescent="0.25">
      <c r="B104" s="17"/>
    </row>
    <row r="105" spans="1:18" ht="210" customHeight="1" x14ac:dyDescent="0.25">
      <c r="B105" s="17"/>
    </row>
    <row r="106" spans="1:18" x14ac:dyDescent="0.25">
      <c r="B106" s="17"/>
    </row>
    <row r="107" spans="1:18" ht="210" customHeight="1" x14ac:dyDescent="0.25">
      <c r="B107" s="17"/>
    </row>
    <row r="108" spans="1:18" ht="210" customHeight="1" x14ac:dyDescent="0.25">
      <c r="B108" s="17"/>
    </row>
    <row r="109" spans="1:18" ht="210" customHeight="1" x14ac:dyDescent="0.25">
      <c r="B109" s="17"/>
    </row>
    <row r="110" spans="1:18" ht="210" customHeight="1" x14ac:dyDescent="0.25">
      <c r="B110" s="17"/>
    </row>
    <row r="111" spans="1:18" ht="210" customHeight="1" x14ac:dyDescent="0.25">
      <c r="B111" s="17"/>
    </row>
    <row r="112" spans="1:18" ht="210" customHeight="1" x14ac:dyDescent="0.25">
      <c r="B112" s="17"/>
    </row>
    <row r="113" spans="2:2" ht="210" customHeight="1" x14ac:dyDescent="0.25">
      <c r="B113" s="17"/>
    </row>
    <row r="114" spans="2:2" ht="210" customHeight="1" x14ac:dyDescent="0.25">
      <c r="B114" s="17"/>
    </row>
    <row r="115" spans="2:2" ht="210" customHeight="1" x14ac:dyDescent="0.25">
      <c r="B115" s="17"/>
    </row>
    <row r="116" spans="2:2" ht="210" customHeight="1" x14ac:dyDescent="0.25">
      <c r="B116" s="17"/>
    </row>
    <row r="117" spans="2:2" x14ac:dyDescent="0.25">
      <c r="B117" s="17"/>
    </row>
    <row r="118" spans="2:2" x14ac:dyDescent="0.25">
      <c r="B118" s="17"/>
    </row>
    <row r="119" spans="2:2" ht="210" customHeight="1" x14ac:dyDescent="0.25">
      <c r="B119" s="17"/>
    </row>
    <row r="120" spans="2:2" ht="210" customHeight="1" x14ac:dyDescent="0.25">
      <c r="B120" s="17"/>
    </row>
    <row r="121" spans="2:2" ht="210" customHeight="1" x14ac:dyDescent="0.25">
      <c r="B121" s="17"/>
    </row>
    <row r="122" spans="2:2" ht="210" customHeight="1" x14ac:dyDescent="0.25">
      <c r="B122" s="17"/>
    </row>
    <row r="123" spans="2:2" x14ac:dyDescent="0.25">
      <c r="B123" s="17"/>
    </row>
    <row r="124" spans="2:2" x14ac:dyDescent="0.25">
      <c r="B124" s="17"/>
    </row>
    <row r="125" spans="2:2" ht="210" customHeight="1" x14ac:dyDescent="0.25">
      <c r="B125" s="17"/>
    </row>
    <row r="126" spans="2:2" x14ac:dyDescent="0.25">
      <c r="B126" s="17"/>
    </row>
    <row r="127" spans="2:2" ht="210" customHeight="1" x14ac:dyDescent="0.25">
      <c r="B127" s="17"/>
    </row>
    <row r="128" spans="2:2" ht="210" customHeight="1" x14ac:dyDescent="0.25">
      <c r="B128" s="17"/>
    </row>
    <row r="129" spans="2:2" x14ac:dyDescent="0.25">
      <c r="B129" s="17"/>
    </row>
    <row r="130" spans="2:2" x14ac:dyDescent="0.25">
      <c r="B130" s="17"/>
    </row>
    <row r="131" spans="2:2" x14ac:dyDescent="0.25">
      <c r="B131" s="17"/>
    </row>
    <row r="132" spans="2:2" ht="210" customHeight="1" x14ac:dyDescent="0.25">
      <c r="B132" s="17"/>
    </row>
    <row r="133" spans="2:2" x14ac:dyDescent="0.25">
      <c r="B133" s="17"/>
    </row>
    <row r="134" spans="2:2" ht="210" customHeight="1" x14ac:dyDescent="0.25">
      <c r="B134" s="17"/>
    </row>
    <row r="135" spans="2:2" x14ac:dyDescent="0.25">
      <c r="B135" s="17"/>
    </row>
    <row r="136" spans="2:2" ht="210" customHeight="1" x14ac:dyDescent="0.25">
      <c r="B136" s="17"/>
    </row>
    <row r="137" spans="2:2" ht="210" customHeight="1" x14ac:dyDescent="0.25">
      <c r="B137" s="17"/>
    </row>
    <row r="138" spans="2:2" ht="210" customHeight="1" x14ac:dyDescent="0.25">
      <c r="B138" s="17"/>
    </row>
    <row r="139" spans="2:2" ht="210" customHeight="1" x14ac:dyDescent="0.25">
      <c r="B139" s="17"/>
    </row>
    <row r="140" spans="2:2" ht="210" customHeight="1" x14ac:dyDescent="0.25">
      <c r="B140" s="17"/>
    </row>
    <row r="141" spans="2:2" ht="210" customHeight="1" x14ac:dyDescent="0.25">
      <c r="B141" s="17"/>
    </row>
    <row r="142" spans="2:2" ht="210" customHeight="1" x14ac:dyDescent="0.25">
      <c r="B142" s="17"/>
    </row>
    <row r="143" spans="2:2" ht="210" customHeight="1" x14ac:dyDescent="0.25">
      <c r="B143" s="17"/>
    </row>
    <row r="144" spans="2:2" ht="210" customHeight="1" x14ac:dyDescent="0.25">
      <c r="B144" s="17"/>
    </row>
    <row r="145" spans="2:9" ht="210" customHeight="1" x14ac:dyDescent="0.25">
      <c r="B145" s="17"/>
    </row>
    <row r="146" spans="2:9" ht="210" customHeight="1" x14ac:dyDescent="0.25">
      <c r="B146" s="17"/>
    </row>
    <row r="147" spans="2:9" x14ac:dyDescent="0.25">
      <c r="B147" s="17"/>
    </row>
    <row r="148" spans="2:9" x14ac:dyDescent="0.25">
      <c r="B148" s="17"/>
    </row>
    <row r="149" spans="2:9" ht="210" customHeight="1" x14ac:dyDescent="0.25">
      <c r="B149" s="17"/>
    </row>
    <row r="150" spans="2:9" ht="210" customHeight="1" x14ac:dyDescent="0.25">
      <c r="B150" s="17"/>
    </row>
    <row r="151" spans="2:9" ht="210" customHeight="1" x14ac:dyDescent="0.25">
      <c r="B151" s="17"/>
    </row>
    <row r="152" spans="2:9" x14ac:dyDescent="0.25">
      <c r="B152" s="17"/>
    </row>
    <row r="153" spans="2:9" ht="210" customHeight="1" x14ac:dyDescent="0.25">
      <c r="B153" s="17"/>
    </row>
    <row r="154" spans="2:9" x14ac:dyDescent="0.25">
      <c r="B154" s="17"/>
    </row>
    <row r="155" spans="2:9" ht="210" customHeight="1" x14ac:dyDescent="0.25">
      <c r="B155" s="17"/>
    </row>
    <row r="156" spans="2:9" x14ac:dyDescent="0.25">
      <c r="B156" s="17"/>
    </row>
    <row r="157" spans="2:9" x14ac:dyDescent="0.25">
      <c r="B157" s="17"/>
    </row>
    <row r="158" spans="2:9" ht="210" customHeight="1" x14ac:dyDescent="0.25">
      <c r="B158" s="17"/>
    </row>
    <row r="159" spans="2:9" ht="210" customHeight="1" x14ac:dyDescent="0.25">
      <c r="B159" s="17"/>
      <c r="G159" s="19" t="str">
        <f>IF(F159="","",VLOOKUP(F159,[22]списки!$U$2:$V$147,2,))</f>
        <v/>
      </c>
      <c r="I159" s="19" t="str">
        <f>IF(F159="","",VLOOKUP(Q159,[22]списки!$O$2:$P$8,2))</f>
        <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1048576">
    <cfRule type="expression" dxfId="939" priority="1">
      <formula>IF(ROW(Q1)&gt;6,Q1&gt;400)</formula>
    </cfRule>
    <cfRule type="expression" dxfId="938" priority="2">
      <formula>IF(ROW(Q1)&gt;6,Q1&gt;200)</formula>
    </cfRule>
    <cfRule type="expression" dxfId="937" priority="3">
      <formula>IF(ROW(Q1)&gt;6,Q1&gt;70)</formula>
    </cfRule>
    <cfRule type="expression" dxfId="936" priority="4">
      <formula>IF(ROW(Q1)&gt;6,Q1&gt;20)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70866141732283461" right="0" top="0.74803149606299213" bottom="0.74803149606299213" header="0.31496062992125984" footer="0.31496062992125984"/>
  <pageSetup paperSize="9" scale="34" orientation="landscape" r:id="rId1"/>
  <colBreaks count="1" manualBreakCount="1">
    <brk id="18"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3"/>
  <sheetViews>
    <sheetView view="pageBreakPreview" zoomScale="60" zoomScaleNormal="80" workbookViewId="0">
      <selection activeCell="B7" sqref="B7"/>
    </sheetView>
  </sheetViews>
  <sheetFormatPr defaultColWidth="9.140625" defaultRowHeight="21" x14ac:dyDescent="0.25"/>
  <cols>
    <col min="1" max="1" width="7.42578125" style="16" customWidth="1"/>
    <col min="2" max="2" width="113.28515625" style="18" customWidth="1"/>
    <col min="3" max="3" width="77.5703125" style="18" hidden="1" customWidth="1"/>
    <col min="4" max="4" width="12.7109375" style="18" hidden="1" customWidth="1"/>
    <col min="5" max="5" width="20.85546875" style="19" customWidth="1"/>
    <col min="6" max="6" width="11.5703125" style="19" customWidth="1"/>
    <col min="7" max="7" width="48" style="19" customWidth="1"/>
    <col min="8" max="8" width="42.85546875" style="19" customWidth="1"/>
    <col min="9" max="9" width="27.85546875" style="19" customWidth="1"/>
    <col min="10" max="10" width="57.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16">
        <v>1</v>
      </c>
      <c r="B7" s="17" t="s">
        <v>2056</v>
      </c>
      <c r="C7" s="18" t="s">
        <v>2057</v>
      </c>
      <c r="D7" s="28"/>
      <c r="E7" s="19" t="s">
        <v>1874</v>
      </c>
      <c r="F7" s="19" t="s">
        <v>20</v>
      </c>
      <c r="G7" s="19" t="s">
        <v>594</v>
      </c>
      <c r="H7" s="19" t="s">
        <v>21</v>
      </c>
      <c r="I7" s="19" t="s">
        <v>595</v>
      </c>
      <c r="J7" s="19" t="s">
        <v>397</v>
      </c>
      <c r="K7" s="20">
        <v>1</v>
      </c>
      <c r="L7" s="21">
        <v>1</v>
      </c>
      <c r="M7" s="20">
        <v>6</v>
      </c>
      <c r="N7" s="21">
        <v>6</v>
      </c>
      <c r="O7" s="20">
        <v>3</v>
      </c>
      <c r="P7" s="21">
        <v>3</v>
      </c>
      <c r="Q7" s="22">
        <v>18</v>
      </c>
      <c r="R7" s="23">
        <v>18</v>
      </c>
    </row>
    <row r="8" spans="1:20" ht="210" customHeight="1" x14ac:dyDescent="0.25">
      <c r="A8" s="16">
        <v>2</v>
      </c>
      <c r="B8" s="17" t="s">
        <v>2056</v>
      </c>
      <c r="C8" s="18" t="s">
        <v>2057</v>
      </c>
      <c r="D8" s="28"/>
      <c r="E8" s="19" t="s">
        <v>1818</v>
      </c>
      <c r="F8" s="19" t="s">
        <v>32</v>
      </c>
      <c r="G8" s="19" t="s">
        <v>647</v>
      </c>
      <c r="H8" s="19" t="s">
        <v>33</v>
      </c>
      <c r="I8" s="19" t="s">
        <v>599</v>
      </c>
      <c r="J8" s="19" t="s">
        <v>1819</v>
      </c>
      <c r="K8" s="20">
        <v>3</v>
      </c>
      <c r="L8" s="21">
        <v>1</v>
      </c>
      <c r="M8" s="20">
        <v>6</v>
      </c>
      <c r="N8" s="21">
        <v>6</v>
      </c>
      <c r="O8" s="20">
        <v>3</v>
      </c>
      <c r="P8" s="21">
        <v>3</v>
      </c>
      <c r="Q8" s="22">
        <v>54</v>
      </c>
      <c r="R8" s="23">
        <v>18</v>
      </c>
    </row>
    <row r="9" spans="1:20" ht="210" customHeight="1" x14ac:dyDescent="0.25">
      <c r="A9" s="16">
        <v>3</v>
      </c>
      <c r="B9" s="17" t="s">
        <v>2056</v>
      </c>
      <c r="C9" s="18" t="s">
        <v>2057</v>
      </c>
      <c r="D9" s="28"/>
      <c r="E9" s="19" t="s">
        <v>1820</v>
      </c>
      <c r="F9" s="19" t="s">
        <v>134</v>
      </c>
      <c r="G9" s="19" t="s">
        <v>652</v>
      </c>
      <c r="H9" s="19" t="s">
        <v>135</v>
      </c>
      <c r="I9" s="19" t="s">
        <v>599</v>
      </c>
      <c r="J9" s="19" t="s">
        <v>1974</v>
      </c>
      <c r="K9" s="20">
        <v>0.5</v>
      </c>
      <c r="L9" s="21">
        <v>0.2</v>
      </c>
      <c r="M9" s="20">
        <v>3</v>
      </c>
      <c r="N9" s="21">
        <v>3</v>
      </c>
      <c r="O9" s="20">
        <v>15</v>
      </c>
      <c r="P9" s="21">
        <v>15</v>
      </c>
      <c r="Q9" s="22">
        <v>22.5</v>
      </c>
      <c r="R9" s="23">
        <v>9.0000000000000018</v>
      </c>
    </row>
    <row r="10" spans="1:20" ht="210" customHeight="1" x14ac:dyDescent="0.25">
      <c r="A10" s="16">
        <v>4</v>
      </c>
      <c r="B10" s="17" t="s">
        <v>2056</v>
      </c>
      <c r="C10" s="18" t="s">
        <v>2057</v>
      </c>
      <c r="D10" s="28"/>
      <c r="E10" s="19" t="s">
        <v>171</v>
      </c>
      <c r="F10" s="19" t="s">
        <v>172</v>
      </c>
      <c r="G10" s="19" t="s">
        <v>653</v>
      </c>
      <c r="H10" s="19" t="s">
        <v>173</v>
      </c>
      <c r="I10" s="19" t="s">
        <v>599</v>
      </c>
      <c r="J10" s="19" t="s">
        <v>654</v>
      </c>
      <c r="K10" s="20">
        <v>3</v>
      </c>
      <c r="L10" s="21">
        <v>0.5</v>
      </c>
      <c r="M10" s="20">
        <v>3</v>
      </c>
      <c r="N10" s="21">
        <v>3</v>
      </c>
      <c r="O10" s="20">
        <v>3</v>
      </c>
      <c r="P10" s="21">
        <v>3</v>
      </c>
      <c r="Q10" s="22">
        <v>27</v>
      </c>
      <c r="R10" s="23">
        <v>4.5</v>
      </c>
    </row>
    <row r="11" spans="1:20" ht="210" customHeight="1" x14ac:dyDescent="0.25">
      <c r="A11" s="16">
        <v>5</v>
      </c>
      <c r="B11" s="17" t="s">
        <v>2056</v>
      </c>
      <c r="C11" s="18" t="s">
        <v>2057</v>
      </c>
      <c r="D11" s="28"/>
      <c r="E11" s="19" t="s">
        <v>1332</v>
      </c>
      <c r="F11" s="19" t="s">
        <v>178</v>
      </c>
      <c r="G11" s="19" t="s">
        <v>656</v>
      </c>
      <c r="H11" s="19" t="s">
        <v>179</v>
      </c>
      <c r="I11" s="19" t="s">
        <v>599</v>
      </c>
      <c r="J11" s="19" t="s">
        <v>1940</v>
      </c>
      <c r="K11" s="20">
        <v>3</v>
      </c>
      <c r="L11" s="21">
        <v>1</v>
      </c>
      <c r="M11" s="20">
        <v>3</v>
      </c>
      <c r="N11" s="21">
        <v>3</v>
      </c>
      <c r="O11" s="20">
        <v>3</v>
      </c>
      <c r="P11" s="21">
        <v>3</v>
      </c>
      <c r="Q11" s="22">
        <v>27</v>
      </c>
      <c r="R11" s="23">
        <v>9</v>
      </c>
    </row>
    <row r="12" spans="1:20" ht="210" customHeight="1" x14ac:dyDescent="0.25">
      <c r="A12" s="16">
        <v>6</v>
      </c>
      <c r="B12" s="17" t="s">
        <v>2056</v>
      </c>
      <c r="C12" s="18" t="s">
        <v>2057</v>
      </c>
      <c r="D12" s="28"/>
      <c r="E12" s="19" t="s">
        <v>240</v>
      </c>
      <c r="F12" s="19" t="s">
        <v>241</v>
      </c>
      <c r="G12" s="19" t="s">
        <v>990</v>
      </c>
      <c r="H12" s="19" t="s">
        <v>242</v>
      </c>
      <c r="I12" s="19" t="s">
        <v>595</v>
      </c>
      <c r="J12" s="19" t="s">
        <v>243</v>
      </c>
      <c r="K12" s="20">
        <v>0.5</v>
      </c>
      <c r="L12" s="21">
        <v>0.5</v>
      </c>
      <c r="M12" s="20">
        <v>6</v>
      </c>
      <c r="N12" s="21">
        <v>6</v>
      </c>
      <c r="O12" s="20">
        <v>3</v>
      </c>
      <c r="P12" s="21">
        <v>3</v>
      </c>
      <c r="Q12" s="22">
        <v>9</v>
      </c>
      <c r="R12" s="23">
        <v>9</v>
      </c>
    </row>
    <row r="13" spans="1:20" ht="210" customHeight="1" x14ac:dyDescent="0.25">
      <c r="A13" s="16">
        <v>7</v>
      </c>
      <c r="B13" s="17" t="s">
        <v>2056</v>
      </c>
      <c r="C13" s="18" t="s">
        <v>2057</v>
      </c>
      <c r="D13" s="28"/>
      <c r="E13" s="19" t="s">
        <v>532</v>
      </c>
      <c r="F13" s="19" t="s">
        <v>533</v>
      </c>
      <c r="G13" s="19" t="s">
        <v>657</v>
      </c>
      <c r="H13" s="19" t="s">
        <v>534</v>
      </c>
      <c r="I13" s="19" t="s">
        <v>658</v>
      </c>
      <c r="J13" s="19" t="s">
        <v>535</v>
      </c>
      <c r="K13" s="20">
        <v>3</v>
      </c>
      <c r="L13" s="21">
        <v>0.5</v>
      </c>
      <c r="M13" s="20">
        <v>6</v>
      </c>
      <c r="N13" s="21">
        <v>6</v>
      </c>
      <c r="O13" s="20">
        <v>7</v>
      </c>
      <c r="P13" s="21">
        <v>7</v>
      </c>
      <c r="Q13" s="22">
        <v>126</v>
      </c>
      <c r="R13" s="23">
        <v>21</v>
      </c>
    </row>
    <row r="14" spans="1:20" ht="210" customHeight="1" x14ac:dyDescent="0.25">
      <c r="A14" s="16">
        <v>8</v>
      </c>
      <c r="B14" s="17" t="s">
        <v>2056</v>
      </c>
      <c r="C14" s="18" t="s">
        <v>2057</v>
      </c>
      <c r="D14" s="28"/>
      <c r="E14" s="19" t="s">
        <v>309</v>
      </c>
      <c r="F14" s="19" t="s">
        <v>310</v>
      </c>
      <c r="G14" s="19" t="s">
        <v>659</v>
      </c>
      <c r="H14" s="19" t="s">
        <v>311</v>
      </c>
      <c r="I14" s="19" t="s">
        <v>599</v>
      </c>
      <c r="J14" s="19" t="s">
        <v>312</v>
      </c>
      <c r="K14" s="20">
        <v>1</v>
      </c>
      <c r="L14" s="21">
        <v>0.5</v>
      </c>
      <c r="M14" s="20">
        <v>6</v>
      </c>
      <c r="N14" s="21">
        <v>6</v>
      </c>
      <c r="O14" s="20">
        <v>7</v>
      </c>
      <c r="P14" s="21">
        <v>7</v>
      </c>
      <c r="Q14" s="22">
        <v>42</v>
      </c>
      <c r="R14" s="23">
        <v>21</v>
      </c>
    </row>
    <row r="15" spans="1:20" ht="210" customHeight="1" x14ac:dyDescent="0.25">
      <c r="A15" s="16">
        <v>9</v>
      </c>
      <c r="B15" s="17" t="s">
        <v>2056</v>
      </c>
      <c r="C15" s="18" t="s">
        <v>2057</v>
      </c>
      <c r="D15" s="28"/>
      <c r="E15" s="19" t="s">
        <v>333</v>
      </c>
      <c r="F15" s="19" t="s">
        <v>334</v>
      </c>
      <c r="G15" s="19" t="s">
        <v>660</v>
      </c>
      <c r="H15" s="19" t="s">
        <v>335</v>
      </c>
      <c r="I15" s="19" t="s">
        <v>661</v>
      </c>
      <c r="J15" s="19" t="s">
        <v>336</v>
      </c>
      <c r="K15" s="20">
        <v>3</v>
      </c>
      <c r="L15" s="21">
        <v>0.5</v>
      </c>
      <c r="M15" s="20">
        <v>6</v>
      </c>
      <c r="N15" s="21">
        <v>6</v>
      </c>
      <c r="O15" s="20">
        <v>15</v>
      </c>
      <c r="P15" s="21">
        <v>15</v>
      </c>
      <c r="Q15" s="22">
        <v>270</v>
      </c>
      <c r="R15" s="23">
        <v>45</v>
      </c>
    </row>
    <row r="16" spans="1:20" ht="210" customHeight="1" x14ac:dyDescent="0.25">
      <c r="A16" s="16">
        <v>11</v>
      </c>
      <c r="B16" s="17" t="s">
        <v>2056</v>
      </c>
      <c r="C16" s="18" t="s">
        <v>2057</v>
      </c>
      <c r="D16" s="28"/>
      <c r="E16" s="19" t="s">
        <v>346</v>
      </c>
      <c r="F16" s="19" t="s">
        <v>347</v>
      </c>
      <c r="G16" s="19" t="s">
        <v>667</v>
      </c>
      <c r="H16" s="19" t="s">
        <v>348</v>
      </c>
      <c r="I16" s="19" t="s">
        <v>658</v>
      </c>
      <c r="J16" s="19" t="s">
        <v>349</v>
      </c>
      <c r="K16" s="20">
        <v>0.5</v>
      </c>
      <c r="L16" s="21">
        <v>0.1</v>
      </c>
      <c r="M16" s="20">
        <v>6</v>
      </c>
      <c r="N16" s="21">
        <v>6</v>
      </c>
      <c r="O16" s="20">
        <v>40</v>
      </c>
      <c r="P16" s="21">
        <v>40</v>
      </c>
      <c r="Q16" s="22">
        <v>120</v>
      </c>
      <c r="R16" s="23">
        <v>24.000000000000004</v>
      </c>
    </row>
    <row r="17" spans="1:18" ht="210" customHeight="1" x14ac:dyDescent="0.25">
      <c r="A17" s="16">
        <v>12</v>
      </c>
      <c r="B17" s="17" t="s">
        <v>2056</v>
      </c>
      <c r="C17" s="18" t="s">
        <v>2057</v>
      </c>
      <c r="D17" s="28"/>
      <c r="E17" s="19" t="s">
        <v>352</v>
      </c>
      <c r="F17" s="19" t="s">
        <v>353</v>
      </c>
      <c r="G17" s="19" t="s">
        <v>668</v>
      </c>
      <c r="H17" s="19" t="s">
        <v>354</v>
      </c>
      <c r="I17" s="19" t="s">
        <v>658</v>
      </c>
      <c r="J17" s="19" t="s">
        <v>355</v>
      </c>
      <c r="K17" s="20">
        <v>1</v>
      </c>
      <c r="L17" s="21">
        <v>0.2</v>
      </c>
      <c r="M17" s="20">
        <v>6</v>
      </c>
      <c r="N17" s="21">
        <v>6</v>
      </c>
      <c r="O17" s="20">
        <v>15</v>
      </c>
      <c r="P17" s="21">
        <v>15</v>
      </c>
      <c r="Q17" s="22">
        <v>90</v>
      </c>
      <c r="R17" s="23">
        <v>18.000000000000004</v>
      </c>
    </row>
    <row r="18" spans="1:18" ht="210" customHeight="1" x14ac:dyDescent="0.25">
      <c r="A18" s="16">
        <v>13</v>
      </c>
      <c r="B18" s="17" t="s">
        <v>2056</v>
      </c>
      <c r="C18" s="18" t="s">
        <v>2057</v>
      </c>
      <c r="D18" s="28"/>
      <c r="E18" s="19" t="s">
        <v>352</v>
      </c>
      <c r="F18" s="19" t="s">
        <v>358</v>
      </c>
      <c r="G18" s="19" t="s">
        <v>669</v>
      </c>
      <c r="H18" s="19" t="s">
        <v>359</v>
      </c>
      <c r="I18" s="19" t="s">
        <v>599</v>
      </c>
      <c r="J18" s="19" t="s">
        <v>360</v>
      </c>
      <c r="K18" s="20">
        <v>0.5</v>
      </c>
      <c r="L18" s="21">
        <v>0.2</v>
      </c>
      <c r="M18" s="20">
        <v>6</v>
      </c>
      <c r="N18" s="21">
        <v>6</v>
      </c>
      <c r="O18" s="20">
        <v>15</v>
      </c>
      <c r="P18" s="21">
        <v>15</v>
      </c>
      <c r="Q18" s="22">
        <v>45</v>
      </c>
      <c r="R18" s="23">
        <v>18.000000000000004</v>
      </c>
    </row>
    <row r="19" spans="1:18" ht="210" customHeight="1" x14ac:dyDescent="0.25">
      <c r="A19" s="16">
        <v>14</v>
      </c>
      <c r="B19" s="17" t="s">
        <v>2056</v>
      </c>
      <c r="C19" s="18" t="s">
        <v>2057</v>
      </c>
      <c r="D19" s="28"/>
      <c r="E19" s="19" t="s">
        <v>352</v>
      </c>
      <c r="F19" s="19" t="s">
        <v>569</v>
      </c>
      <c r="G19" s="19" t="s">
        <v>670</v>
      </c>
      <c r="H19" s="19" t="s">
        <v>570</v>
      </c>
      <c r="I19" s="19" t="s">
        <v>658</v>
      </c>
      <c r="J19" s="19" t="s">
        <v>355</v>
      </c>
      <c r="K19" s="20">
        <v>1</v>
      </c>
      <c r="L19" s="21">
        <v>0.2</v>
      </c>
      <c r="M19" s="20">
        <v>6</v>
      </c>
      <c r="N19" s="21">
        <v>6</v>
      </c>
      <c r="O19" s="20">
        <v>15</v>
      </c>
      <c r="P19" s="21">
        <v>15</v>
      </c>
      <c r="Q19" s="22">
        <v>90</v>
      </c>
      <c r="R19" s="23">
        <v>18.000000000000004</v>
      </c>
    </row>
    <row r="20" spans="1:18" ht="210" customHeight="1" x14ac:dyDescent="0.25">
      <c r="A20" s="16">
        <v>15</v>
      </c>
      <c r="B20" s="17" t="s">
        <v>2056</v>
      </c>
      <c r="C20" s="18" t="s">
        <v>2057</v>
      </c>
      <c r="D20" s="28"/>
      <c r="E20" s="19" t="s">
        <v>363</v>
      </c>
      <c r="F20" s="19" t="s">
        <v>364</v>
      </c>
      <c r="G20" s="19" t="s">
        <v>671</v>
      </c>
      <c r="H20" s="19" t="s">
        <v>365</v>
      </c>
      <c r="I20" s="19" t="s">
        <v>599</v>
      </c>
      <c r="J20" s="19" t="s">
        <v>366</v>
      </c>
      <c r="K20" s="20">
        <v>0.5</v>
      </c>
      <c r="L20" s="21">
        <v>0.2</v>
      </c>
      <c r="M20" s="20">
        <v>6</v>
      </c>
      <c r="N20" s="21">
        <v>6</v>
      </c>
      <c r="O20" s="20">
        <v>15</v>
      </c>
      <c r="P20" s="21">
        <v>15</v>
      </c>
      <c r="Q20" s="22">
        <v>45</v>
      </c>
      <c r="R20" s="23">
        <v>18.000000000000004</v>
      </c>
    </row>
    <row r="21" spans="1:18" ht="210" customHeight="1" x14ac:dyDescent="0.25">
      <c r="A21" s="16">
        <v>16</v>
      </c>
      <c r="B21" s="17" t="s">
        <v>2056</v>
      </c>
      <c r="C21" s="18" t="s">
        <v>2057</v>
      </c>
      <c r="D21" s="28"/>
      <c r="E21" s="19" t="s">
        <v>367</v>
      </c>
      <c r="F21" s="19" t="s">
        <v>368</v>
      </c>
      <c r="G21" s="19" t="s">
        <v>672</v>
      </c>
      <c r="H21" s="19" t="s">
        <v>369</v>
      </c>
      <c r="I21" s="19" t="s">
        <v>658</v>
      </c>
      <c r="J21" s="19" t="s">
        <v>370</v>
      </c>
      <c r="K21" s="20">
        <v>1</v>
      </c>
      <c r="L21" s="21">
        <v>0.2</v>
      </c>
      <c r="M21" s="20">
        <v>6</v>
      </c>
      <c r="N21" s="21">
        <v>6</v>
      </c>
      <c r="O21" s="20">
        <v>15</v>
      </c>
      <c r="P21" s="21">
        <v>15</v>
      </c>
      <c r="Q21" s="22">
        <v>90</v>
      </c>
      <c r="R21" s="23">
        <v>18.000000000000004</v>
      </c>
    </row>
    <row r="22" spans="1:18" ht="210" customHeight="1" x14ac:dyDescent="0.25">
      <c r="A22" s="16">
        <v>17</v>
      </c>
      <c r="B22" s="17" t="s">
        <v>2056</v>
      </c>
      <c r="C22" s="18" t="s">
        <v>2057</v>
      </c>
      <c r="D22" s="28"/>
      <c r="E22" s="19" t="s">
        <v>352</v>
      </c>
      <c r="F22" s="19" t="s">
        <v>575</v>
      </c>
      <c r="G22" s="19" t="s">
        <v>673</v>
      </c>
      <c r="H22" s="19" t="s">
        <v>576</v>
      </c>
      <c r="I22" s="19" t="s">
        <v>658</v>
      </c>
      <c r="J22" s="19" t="s">
        <v>355</v>
      </c>
      <c r="K22" s="20">
        <v>1</v>
      </c>
      <c r="L22" s="21">
        <v>0.2</v>
      </c>
      <c r="M22" s="20">
        <v>6</v>
      </c>
      <c r="N22" s="21">
        <v>6</v>
      </c>
      <c r="O22" s="20">
        <v>15</v>
      </c>
      <c r="P22" s="21">
        <v>15</v>
      </c>
      <c r="Q22" s="22">
        <v>90</v>
      </c>
      <c r="R22" s="23">
        <v>18.000000000000004</v>
      </c>
    </row>
    <row r="23" spans="1:18" ht="210" customHeight="1" x14ac:dyDescent="0.25">
      <c r="A23" s="16">
        <v>19</v>
      </c>
      <c r="B23" s="17" t="s">
        <v>2056</v>
      </c>
      <c r="C23" s="18" t="s">
        <v>2057</v>
      </c>
      <c r="D23" s="28"/>
      <c r="E23" s="19" t="s">
        <v>582</v>
      </c>
      <c r="F23" s="19" t="s">
        <v>583</v>
      </c>
      <c r="G23" s="19" t="s">
        <v>675</v>
      </c>
      <c r="H23" s="19" t="s">
        <v>584</v>
      </c>
      <c r="I23" s="19" t="s">
        <v>595</v>
      </c>
      <c r="J23" s="19" t="s">
        <v>184</v>
      </c>
      <c r="K23" s="20">
        <v>0.2</v>
      </c>
      <c r="L23" s="21">
        <v>0.2</v>
      </c>
      <c r="M23" s="20">
        <v>6</v>
      </c>
      <c r="N23" s="21">
        <v>6</v>
      </c>
      <c r="O23" s="20">
        <v>7</v>
      </c>
      <c r="P23" s="21">
        <v>7</v>
      </c>
      <c r="Q23" s="22">
        <v>8.4000000000000021</v>
      </c>
      <c r="R23" s="23">
        <v>8.4000000000000021</v>
      </c>
    </row>
    <row r="24" spans="1:18" ht="210" customHeight="1" x14ac:dyDescent="0.25">
      <c r="A24" s="16">
        <v>20</v>
      </c>
      <c r="B24" s="17" t="s">
        <v>2056</v>
      </c>
      <c r="C24" s="18" t="s">
        <v>2057</v>
      </c>
      <c r="D24" s="28"/>
      <c r="E24" s="19" t="s">
        <v>585</v>
      </c>
      <c r="F24" s="19" t="s">
        <v>586</v>
      </c>
      <c r="G24" s="19" t="s">
        <v>676</v>
      </c>
      <c r="H24" s="19" t="s">
        <v>587</v>
      </c>
      <c r="I24" s="19" t="s">
        <v>595</v>
      </c>
      <c r="J24" s="19" t="s">
        <v>184</v>
      </c>
      <c r="K24" s="20">
        <v>0.1</v>
      </c>
      <c r="L24" s="21">
        <v>0.1</v>
      </c>
      <c r="M24" s="20">
        <v>6</v>
      </c>
      <c r="N24" s="21">
        <v>6</v>
      </c>
      <c r="O24" s="20">
        <v>15</v>
      </c>
      <c r="P24" s="21">
        <v>15</v>
      </c>
      <c r="Q24" s="22">
        <v>9.0000000000000018</v>
      </c>
      <c r="R24" s="23">
        <v>9.0000000000000018</v>
      </c>
    </row>
    <row r="25" spans="1:18" ht="210" customHeight="1" x14ac:dyDescent="0.25">
      <c r="B25" s="17"/>
      <c r="G25" s="19" t="str">
        <f>IF(F25="","",VLOOKUP(F25,[12]списки!$U$2:$V$147,2,))</f>
        <v/>
      </c>
      <c r="I25" s="19" t="str">
        <f>IF(F25="","",VLOOKUP(Q25,[12]списки!$O$2:$P$8,2))</f>
        <v/>
      </c>
    </row>
    <row r="26" spans="1:18" x14ac:dyDescent="0.25">
      <c r="B26" s="17"/>
    </row>
    <row r="27" spans="1:18" ht="210" customHeight="1" x14ac:dyDescent="0.25">
      <c r="B27" s="17"/>
    </row>
    <row r="28" spans="1:18" ht="210" customHeight="1" x14ac:dyDescent="0.25">
      <c r="B28" s="17"/>
    </row>
    <row r="29" spans="1:18" ht="210" customHeight="1" x14ac:dyDescent="0.25">
      <c r="B29" s="17"/>
    </row>
    <row r="30" spans="1:18" ht="210" customHeight="1" x14ac:dyDescent="0.25">
      <c r="B30" s="17"/>
    </row>
    <row r="31" spans="1:18" x14ac:dyDescent="0.25">
      <c r="B31" s="17"/>
    </row>
    <row r="32" spans="1:18" x14ac:dyDescent="0.25">
      <c r="B32" s="17"/>
    </row>
    <row r="33" spans="1:9" ht="210" customHeight="1" x14ac:dyDescent="0.25">
      <c r="A33" s="16">
        <v>132</v>
      </c>
      <c r="B33" s="17"/>
      <c r="G33" s="19" t="str">
        <f>IF(F33="","",VLOOKUP(F33,[12]списки!$U$2:$V$147,2,))</f>
        <v/>
      </c>
      <c r="I33" s="19" t="str">
        <f>IF(F33="","",VLOOKUP(Q33,[12]списки!$O$2:$P$8,2))</f>
        <v/>
      </c>
    </row>
    <row r="34" spans="1:9" x14ac:dyDescent="0.25">
      <c r="A34" s="16">
        <v>133</v>
      </c>
    </row>
    <row r="35" spans="1:9" x14ac:dyDescent="0.25">
      <c r="A35" s="16">
        <v>134</v>
      </c>
    </row>
    <row r="36" spans="1:9" x14ac:dyDescent="0.25">
      <c r="A36" s="16">
        <v>135</v>
      </c>
    </row>
    <row r="37" spans="1:9" x14ac:dyDescent="0.25">
      <c r="A37" s="16">
        <v>136</v>
      </c>
    </row>
    <row r="38" spans="1:9" x14ac:dyDescent="0.25">
      <c r="A38" s="16">
        <v>137</v>
      </c>
    </row>
    <row r="39" spans="1:9" x14ac:dyDescent="0.25">
      <c r="A39" s="16">
        <v>138</v>
      </c>
    </row>
    <row r="40" spans="1:9" x14ac:dyDescent="0.25">
      <c r="A40" s="16">
        <v>139</v>
      </c>
    </row>
    <row r="41" spans="1:9" x14ac:dyDescent="0.25">
      <c r="A41" s="16">
        <v>140</v>
      </c>
    </row>
    <row r="42" spans="1:9" x14ac:dyDescent="0.25">
      <c r="A42" s="16">
        <v>141</v>
      </c>
    </row>
    <row r="43" spans="1:9" x14ac:dyDescent="0.25">
      <c r="A43" s="16">
        <v>142</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7 Q9:R10 Q13:R13 Q16:R1048576">
    <cfRule type="expression" dxfId="123" priority="21">
      <formula>IF(ROW(Q1)&gt;6,Q1&gt;400)</formula>
    </cfRule>
    <cfRule type="expression" dxfId="122" priority="22">
      <formula>IF(ROW(Q1)&gt;6,Q1&gt;200)</formula>
    </cfRule>
    <cfRule type="expression" dxfId="121" priority="23">
      <formula>IF(ROW(Q1)&gt;6,Q1&gt;70)</formula>
    </cfRule>
    <cfRule type="expression" dxfId="120" priority="24">
      <formula>IF(ROW(Q1)&gt;6,Q1&gt;20)</formula>
    </cfRule>
  </conditionalFormatting>
  <conditionalFormatting sqref="Q8:R8">
    <cfRule type="expression" dxfId="119" priority="17">
      <formula>IF(ROW(Q8)&gt;6,Q8&gt;400)</formula>
    </cfRule>
    <cfRule type="expression" dxfId="118" priority="18">
      <formula>IF(ROW(Q8)&gt;6,Q8&gt;200)</formula>
    </cfRule>
    <cfRule type="expression" dxfId="117" priority="19">
      <formula>IF(ROW(Q8)&gt;6,Q8&gt;70)</formula>
    </cfRule>
    <cfRule type="expression" dxfId="116" priority="20">
      <formula>IF(ROW(Q8)&gt;6,Q8&gt;20)</formula>
    </cfRule>
  </conditionalFormatting>
  <conditionalFormatting sqref="Q11:R11">
    <cfRule type="expression" dxfId="115" priority="13">
      <formula>IF(ROW(Q11)&gt;6,Q11&gt;400)</formula>
    </cfRule>
    <cfRule type="expression" dxfId="114" priority="14">
      <formula>IF(ROW(Q11)&gt;6,Q11&gt;200)</formula>
    </cfRule>
    <cfRule type="expression" dxfId="113" priority="15">
      <formula>IF(ROW(Q11)&gt;6,Q11&gt;70)</formula>
    </cfRule>
    <cfRule type="expression" dxfId="112" priority="16">
      <formula>IF(ROW(Q11)&gt;6,Q11&gt;20)</formula>
    </cfRule>
  </conditionalFormatting>
  <conditionalFormatting sqref="Q12:R12">
    <cfRule type="expression" dxfId="111" priority="9">
      <formula>IF(ROW(Q12)&gt;6,Q12&gt;400)</formula>
    </cfRule>
    <cfRule type="expression" dxfId="110" priority="10">
      <formula>IF(ROW(Q12)&gt;6,Q12&gt;200)</formula>
    </cfRule>
    <cfRule type="expression" dxfId="109" priority="11">
      <formula>IF(ROW(Q12)&gt;6,Q12&gt;70)</formula>
    </cfRule>
    <cfRule type="expression" dxfId="108" priority="12">
      <formula>IF(ROW(Q12)&gt;6,Q12&gt;20)</formula>
    </cfRule>
  </conditionalFormatting>
  <conditionalFormatting sqref="Q14:R14">
    <cfRule type="expression" dxfId="107" priority="5">
      <formula>IF(ROW(Q14)&gt;6,Q14&gt;400)</formula>
    </cfRule>
    <cfRule type="expression" dxfId="106" priority="6">
      <formula>IF(ROW(Q14)&gt;6,Q14&gt;200)</formula>
    </cfRule>
    <cfRule type="expression" dxfId="105" priority="7">
      <formula>IF(ROW(Q14)&gt;6,Q14&gt;70)</formula>
    </cfRule>
    <cfRule type="expression" dxfId="104" priority="8">
      <formula>IF(ROW(Q14)&gt;6,Q14&gt;20)</formula>
    </cfRule>
  </conditionalFormatting>
  <conditionalFormatting sqref="Q15:R15">
    <cfRule type="expression" dxfId="103" priority="1">
      <formula>IF(ROW(Q15)&gt;6,Q15&gt;400)</formula>
    </cfRule>
    <cfRule type="expression" dxfId="102" priority="2">
      <formula>IF(ROW(Q15)&gt;6,Q15&gt;200)</formula>
    </cfRule>
    <cfRule type="expression" dxfId="101" priority="3">
      <formula>IF(ROW(Q15)&gt;6,Q15&gt;70)</formula>
    </cfRule>
    <cfRule type="expression" dxfId="100" priority="4">
      <formula>IF(ROW(Q15)&gt;6,Q15&gt;20)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5" fitToHeight="0" orientation="landscape" r:id="rId1"/>
  <colBreaks count="1" manualBreakCount="1">
    <brk id="18" max="1048575"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2"/>
  <sheetViews>
    <sheetView view="pageBreakPreview" topLeftCell="A19" zoomScale="60" zoomScaleNormal="80" workbookViewId="0">
      <selection activeCell="B21" sqref="B21"/>
    </sheetView>
  </sheetViews>
  <sheetFormatPr defaultColWidth="9.140625" defaultRowHeight="21" x14ac:dyDescent="0.25"/>
  <cols>
    <col min="1" max="1" width="7.42578125" style="16" customWidth="1"/>
    <col min="2" max="2" width="103.5703125" style="18" customWidth="1"/>
    <col min="3" max="3" width="77.5703125" style="18" hidden="1" customWidth="1"/>
    <col min="4" max="4" width="12.7109375" style="18" hidden="1" customWidth="1"/>
    <col min="5" max="5" width="26.85546875" style="19" customWidth="1"/>
    <col min="6" max="6" width="11.5703125" style="19" customWidth="1"/>
    <col min="7" max="7" width="39.85546875" style="19" customWidth="1"/>
    <col min="8" max="8" width="51.42578125" style="19" customWidth="1"/>
    <col min="9" max="9" width="32.140625" style="19" customWidth="1"/>
    <col min="10" max="10" width="39.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16">
        <v>1</v>
      </c>
      <c r="B7" s="17" t="s">
        <v>2058</v>
      </c>
      <c r="C7" s="18" t="s">
        <v>2059</v>
      </c>
      <c r="D7" s="28"/>
      <c r="E7" s="19" t="s">
        <v>1925</v>
      </c>
      <c r="F7" s="19" t="s">
        <v>20</v>
      </c>
      <c r="G7" s="19" t="s">
        <v>594</v>
      </c>
      <c r="H7" s="19" t="s">
        <v>21</v>
      </c>
      <c r="I7" s="19" t="s">
        <v>595</v>
      </c>
      <c r="J7" s="19" t="s">
        <v>397</v>
      </c>
      <c r="K7" s="20">
        <v>1</v>
      </c>
      <c r="L7" s="21">
        <v>1</v>
      </c>
      <c r="M7" s="20">
        <v>6</v>
      </c>
      <c r="N7" s="21">
        <v>6</v>
      </c>
      <c r="O7" s="20">
        <v>3</v>
      </c>
      <c r="P7" s="21">
        <v>3</v>
      </c>
      <c r="Q7" s="22">
        <v>18</v>
      </c>
      <c r="R7" s="23">
        <v>18</v>
      </c>
    </row>
    <row r="8" spans="1:20" ht="210" customHeight="1" x14ac:dyDescent="0.25">
      <c r="A8" s="16">
        <v>2</v>
      </c>
      <c r="B8" s="17" t="s">
        <v>2058</v>
      </c>
      <c r="C8" s="18" t="s">
        <v>2059</v>
      </c>
      <c r="D8" s="28"/>
      <c r="E8" s="19" t="s">
        <v>1827</v>
      </c>
      <c r="F8" s="19" t="s">
        <v>32</v>
      </c>
      <c r="G8" s="19" t="s">
        <v>1885</v>
      </c>
      <c r="H8" s="19" t="s">
        <v>1885</v>
      </c>
      <c r="I8" s="19" t="s">
        <v>599</v>
      </c>
      <c r="J8" s="19" t="s">
        <v>1819</v>
      </c>
      <c r="K8" s="20">
        <v>3</v>
      </c>
      <c r="L8" s="21">
        <v>1</v>
      </c>
      <c r="M8" s="20">
        <v>6</v>
      </c>
      <c r="N8" s="21">
        <v>6</v>
      </c>
      <c r="O8" s="20">
        <v>3</v>
      </c>
      <c r="P8" s="21">
        <v>3</v>
      </c>
      <c r="Q8" s="22">
        <v>54</v>
      </c>
      <c r="R8" s="23">
        <v>18</v>
      </c>
    </row>
    <row r="9" spans="1:20" ht="210" customHeight="1" x14ac:dyDescent="0.25">
      <c r="A9" s="16">
        <v>3</v>
      </c>
      <c r="B9" s="17" t="s">
        <v>2058</v>
      </c>
      <c r="C9" s="18" t="s">
        <v>2059</v>
      </c>
      <c r="D9" s="28"/>
      <c r="E9" s="19" t="s">
        <v>2060</v>
      </c>
      <c r="F9" s="19" t="s">
        <v>134</v>
      </c>
      <c r="G9" s="19" t="s">
        <v>652</v>
      </c>
      <c r="H9" s="19" t="s">
        <v>135</v>
      </c>
      <c r="I9" s="19" t="s">
        <v>599</v>
      </c>
      <c r="J9" s="19" t="s">
        <v>2061</v>
      </c>
      <c r="K9" s="20">
        <v>0.5</v>
      </c>
      <c r="L9" s="21">
        <v>0.2</v>
      </c>
      <c r="M9" s="20">
        <v>3</v>
      </c>
      <c r="N9" s="21">
        <v>3</v>
      </c>
      <c r="O9" s="20">
        <v>15</v>
      </c>
      <c r="P9" s="21">
        <v>15</v>
      </c>
      <c r="Q9" s="22">
        <v>22.5</v>
      </c>
      <c r="R9" s="23">
        <v>9.0000000000000018</v>
      </c>
    </row>
    <row r="10" spans="1:20" ht="210" customHeight="1" x14ac:dyDescent="0.25">
      <c r="A10" s="16">
        <v>4</v>
      </c>
      <c r="B10" s="17" t="s">
        <v>2058</v>
      </c>
      <c r="C10" s="18" t="s">
        <v>2059</v>
      </c>
      <c r="D10" s="28"/>
      <c r="E10" s="19" t="s">
        <v>171</v>
      </c>
      <c r="F10" s="19" t="s">
        <v>172</v>
      </c>
      <c r="G10" s="19" t="s">
        <v>653</v>
      </c>
      <c r="H10" s="19" t="s">
        <v>173</v>
      </c>
      <c r="I10" s="19" t="s">
        <v>599</v>
      </c>
      <c r="J10" s="19" t="s">
        <v>654</v>
      </c>
      <c r="K10" s="20">
        <v>3</v>
      </c>
      <c r="L10" s="21">
        <v>0.5</v>
      </c>
      <c r="M10" s="20">
        <v>3</v>
      </c>
      <c r="N10" s="21">
        <v>3</v>
      </c>
      <c r="O10" s="20">
        <v>3</v>
      </c>
      <c r="P10" s="21">
        <v>3</v>
      </c>
      <c r="Q10" s="22">
        <v>27</v>
      </c>
      <c r="R10" s="23">
        <v>4.5</v>
      </c>
    </row>
    <row r="11" spans="1:20" ht="210" customHeight="1" x14ac:dyDescent="0.25">
      <c r="A11" s="16">
        <v>5</v>
      </c>
      <c r="B11" s="17" t="s">
        <v>2058</v>
      </c>
      <c r="C11" s="18" t="s">
        <v>2059</v>
      </c>
      <c r="D11" s="28"/>
      <c r="E11" s="19" t="s">
        <v>1791</v>
      </c>
      <c r="F11" s="19" t="s">
        <v>178</v>
      </c>
      <c r="G11" s="19" t="s">
        <v>656</v>
      </c>
      <c r="H11" s="19" t="s">
        <v>179</v>
      </c>
      <c r="I11" s="19" t="s">
        <v>599</v>
      </c>
      <c r="J11" s="19" t="s">
        <v>2062</v>
      </c>
      <c r="K11" s="20">
        <v>3</v>
      </c>
      <c r="L11" s="21">
        <v>1</v>
      </c>
      <c r="M11" s="20">
        <v>3</v>
      </c>
      <c r="N11" s="21">
        <v>3</v>
      </c>
      <c r="O11" s="20">
        <v>3</v>
      </c>
      <c r="P11" s="21">
        <v>3</v>
      </c>
      <c r="Q11" s="22">
        <v>27</v>
      </c>
      <c r="R11" s="23">
        <v>9</v>
      </c>
    </row>
    <row r="12" spans="1:20" ht="210" customHeight="1" x14ac:dyDescent="0.25">
      <c r="A12" s="16">
        <v>6</v>
      </c>
      <c r="B12" s="17" t="s">
        <v>2058</v>
      </c>
      <c r="C12" s="18" t="s">
        <v>2059</v>
      </c>
      <c r="D12" s="28"/>
      <c r="E12" s="19" t="s">
        <v>240</v>
      </c>
      <c r="F12" s="19" t="s">
        <v>241</v>
      </c>
      <c r="G12" s="19" t="s">
        <v>990</v>
      </c>
      <c r="H12" s="19" t="s">
        <v>242</v>
      </c>
      <c r="I12" s="19" t="s">
        <v>595</v>
      </c>
      <c r="J12" s="19" t="s">
        <v>243</v>
      </c>
      <c r="K12" s="20">
        <v>0.5</v>
      </c>
      <c r="L12" s="21">
        <v>0.5</v>
      </c>
      <c r="M12" s="20">
        <v>6</v>
      </c>
      <c r="N12" s="21">
        <v>6</v>
      </c>
      <c r="O12" s="20">
        <v>3</v>
      </c>
      <c r="P12" s="21">
        <v>3</v>
      </c>
      <c r="Q12" s="22">
        <v>9</v>
      </c>
      <c r="R12" s="23">
        <v>9</v>
      </c>
    </row>
    <row r="13" spans="1:20" ht="210" customHeight="1" x14ac:dyDescent="0.25">
      <c r="A13" s="16">
        <v>7</v>
      </c>
      <c r="B13" s="17" t="s">
        <v>2058</v>
      </c>
      <c r="C13" s="18" t="s">
        <v>2059</v>
      </c>
      <c r="D13" s="28"/>
      <c r="E13" s="19" t="s">
        <v>532</v>
      </c>
      <c r="F13" s="19" t="s">
        <v>533</v>
      </c>
      <c r="G13" s="19" t="s">
        <v>657</v>
      </c>
      <c r="H13" s="19" t="s">
        <v>534</v>
      </c>
      <c r="I13" s="19" t="s">
        <v>658</v>
      </c>
      <c r="J13" s="19" t="s">
        <v>535</v>
      </c>
      <c r="K13" s="20">
        <v>3</v>
      </c>
      <c r="L13" s="21">
        <v>0.5</v>
      </c>
      <c r="M13" s="20">
        <v>6</v>
      </c>
      <c r="N13" s="21">
        <v>6</v>
      </c>
      <c r="O13" s="20">
        <v>7</v>
      </c>
      <c r="P13" s="21">
        <v>7</v>
      </c>
      <c r="Q13" s="22">
        <v>126</v>
      </c>
      <c r="R13" s="23">
        <v>21</v>
      </c>
    </row>
    <row r="14" spans="1:20" ht="210" customHeight="1" x14ac:dyDescent="0.25">
      <c r="A14" s="16">
        <v>8</v>
      </c>
      <c r="B14" s="17" t="s">
        <v>2058</v>
      </c>
      <c r="C14" s="18" t="s">
        <v>2059</v>
      </c>
      <c r="D14" s="28"/>
      <c r="E14" s="19" t="s">
        <v>309</v>
      </c>
      <c r="F14" s="19" t="s">
        <v>310</v>
      </c>
      <c r="G14" s="19" t="s">
        <v>659</v>
      </c>
      <c r="H14" s="19" t="s">
        <v>311</v>
      </c>
      <c r="I14" s="19" t="s">
        <v>599</v>
      </c>
      <c r="J14" s="19" t="s">
        <v>312</v>
      </c>
      <c r="K14" s="20">
        <v>1</v>
      </c>
      <c r="L14" s="21">
        <v>0.5</v>
      </c>
      <c r="M14" s="20">
        <v>6</v>
      </c>
      <c r="N14" s="21">
        <v>6</v>
      </c>
      <c r="O14" s="20">
        <v>7</v>
      </c>
      <c r="P14" s="21">
        <v>7</v>
      </c>
      <c r="Q14" s="22">
        <v>42</v>
      </c>
      <c r="R14" s="23">
        <v>21</v>
      </c>
    </row>
    <row r="15" spans="1:20" ht="210" customHeight="1" x14ac:dyDescent="0.25">
      <c r="A15" s="16">
        <v>9</v>
      </c>
      <c r="B15" s="17" t="s">
        <v>2058</v>
      </c>
      <c r="C15" s="18" t="s">
        <v>2059</v>
      </c>
      <c r="D15" s="28"/>
      <c r="E15" s="19" t="s">
        <v>333</v>
      </c>
      <c r="F15" s="19" t="s">
        <v>334</v>
      </c>
      <c r="G15" s="19" t="s">
        <v>660</v>
      </c>
      <c r="H15" s="19" t="s">
        <v>335</v>
      </c>
      <c r="I15" s="19" t="s">
        <v>661</v>
      </c>
      <c r="J15" s="19" t="s">
        <v>336</v>
      </c>
      <c r="K15" s="20">
        <v>3</v>
      </c>
      <c r="L15" s="21">
        <v>0.5</v>
      </c>
      <c r="M15" s="20">
        <v>6</v>
      </c>
      <c r="N15" s="21">
        <v>6</v>
      </c>
      <c r="O15" s="20">
        <v>15</v>
      </c>
      <c r="P15" s="21">
        <v>15</v>
      </c>
      <c r="Q15" s="22">
        <v>270</v>
      </c>
      <c r="R15" s="23">
        <v>45</v>
      </c>
    </row>
    <row r="16" spans="1:20" ht="210" customHeight="1" x14ac:dyDescent="0.25">
      <c r="A16" s="16">
        <v>10</v>
      </c>
      <c r="B16" s="17" t="s">
        <v>2058</v>
      </c>
      <c r="C16" s="18" t="s">
        <v>2059</v>
      </c>
      <c r="D16" s="28"/>
      <c r="E16" s="19" t="s">
        <v>1781</v>
      </c>
      <c r="F16" s="19" t="s">
        <v>347</v>
      </c>
      <c r="G16" s="19" t="s">
        <v>667</v>
      </c>
      <c r="H16" s="19" t="s">
        <v>348</v>
      </c>
      <c r="I16" s="19" t="s">
        <v>658</v>
      </c>
      <c r="J16" s="19" t="s">
        <v>349</v>
      </c>
      <c r="K16" s="20">
        <v>0.5</v>
      </c>
      <c r="L16" s="21">
        <v>0.1</v>
      </c>
      <c r="M16" s="20">
        <v>6</v>
      </c>
      <c r="N16" s="21">
        <v>6</v>
      </c>
      <c r="O16" s="20">
        <v>40</v>
      </c>
      <c r="P16" s="21">
        <v>40</v>
      </c>
      <c r="Q16" s="22">
        <v>120</v>
      </c>
      <c r="R16" s="23">
        <v>24.000000000000004</v>
      </c>
    </row>
    <row r="17" spans="1:18" ht="210" customHeight="1" x14ac:dyDescent="0.25">
      <c r="A17" s="16">
        <v>11</v>
      </c>
      <c r="B17" s="17" t="s">
        <v>2058</v>
      </c>
      <c r="C17" s="18" t="s">
        <v>2059</v>
      </c>
      <c r="D17" s="28"/>
      <c r="E17" s="19" t="s">
        <v>352</v>
      </c>
      <c r="F17" s="19" t="s">
        <v>353</v>
      </c>
      <c r="G17" s="19" t="s">
        <v>668</v>
      </c>
      <c r="H17" s="19" t="s">
        <v>354</v>
      </c>
      <c r="I17" s="19" t="s">
        <v>658</v>
      </c>
      <c r="J17" s="19" t="s">
        <v>355</v>
      </c>
      <c r="K17" s="20">
        <v>1</v>
      </c>
      <c r="L17" s="21">
        <v>0.2</v>
      </c>
      <c r="M17" s="20">
        <v>6</v>
      </c>
      <c r="N17" s="21">
        <v>6</v>
      </c>
      <c r="O17" s="20">
        <v>15</v>
      </c>
      <c r="P17" s="21">
        <v>15</v>
      </c>
      <c r="Q17" s="22">
        <v>90</v>
      </c>
      <c r="R17" s="23">
        <v>18.000000000000004</v>
      </c>
    </row>
    <row r="18" spans="1:18" ht="210" customHeight="1" x14ac:dyDescent="0.25">
      <c r="A18" s="16">
        <v>12</v>
      </c>
      <c r="B18" s="17" t="s">
        <v>2058</v>
      </c>
      <c r="C18" s="18" t="s">
        <v>2059</v>
      </c>
      <c r="D18" s="28"/>
      <c r="E18" s="19" t="s">
        <v>352</v>
      </c>
      <c r="F18" s="19" t="s">
        <v>358</v>
      </c>
      <c r="G18" s="19" t="s">
        <v>669</v>
      </c>
      <c r="H18" s="19" t="s">
        <v>359</v>
      </c>
      <c r="I18" s="19" t="s">
        <v>599</v>
      </c>
      <c r="J18" s="19" t="s">
        <v>360</v>
      </c>
      <c r="K18" s="20">
        <v>0.5</v>
      </c>
      <c r="L18" s="21">
        <v>0.2</v>
      </c>
      <c r="M18" s="20">
        <v>6</v>
      </c>
      <c r="N18" s="21">
        <v>6</v>
      </c>
      <c r="O18" s="20">
        <v>15</v>
      </c>
      <c r="P18" s="21">
        <v>15</v>
      </c>
      <c r="Q18" s="22">
        <v>45</v>
      </c>
      <c r="R18" s="23">
        <v>18.000000000000004</v>
      </c>
    </row>
    <row r="19" spans="1:18" ht="210" customHeight="1" x14ac:dyDescent="0.25">
      <c r="A19" s="16">
        <v>13</v>
      </c>
      <c r="B19" s="17" t="s">
        <v>2058</v>
      </c>
      <c r="C19" s="18" t="s">
        <v>2059</v>
      </c>
      <c r="D19" s="28"/>
      <c r="E19" s="19" t="s">
        <v>352</v>
      </c>
      <c r="F19" s="19" t="s">
        <v>569</v>
      </c>
      <c r="G19" s="19" t="s">
        <v>670</v>
      </c>
      <c r="H19" s="19" t="s">
        <v>570</v>
      </c>
      <c r="I19" s="19" t="s">
        <v>658</v>
      </c>
      <c r="J19" s="19" t="s">
        <v>355</v>
      </c>
      <c r="K19" s="20">
        <v>1</v>
      </c>
      <c r="L19" s="21">
        <v>0.2</v>
      </c>
      <c r="M19" s="20">
        <v>6</v>
      </c>
      <c r="N19" s="21">
        <v>6</v>
      </c>
      <c r="O19" s="20">
        <v>15</v>
      </c>
      <c r="P19" s="21">
        <v>15</v>
      </c>
      <c r="Q19" s="22">
        <v>90</v>
      </c>
      <c r="R19" s="23">
        <v>18.000000000000004</v>
      </c>
    </row>
    <row r="20" spans="1:18" ht="210" customHeight="1" x14ac:dyDescent="0.25">
      <c r="A20" s="16">
        <v>14</v>
      </c>
      <c r="B20" s="17" t="s">
        <v>2058</v>
      </c>
      <c r="C20" s="18" t="s">
        <v>2059</v>
      </c>
      <c r="D20" s="28"/>
      <c r="E20" s="19" t="s">
        <v>352</v>
      </c>
      <c r="F20" s="19" t="s">
        <v>575</v>
      </c>
      <c r="G20" s="19" t="s">
        <v>673</v>
      </c>
      <c r="H20" s="19" t="s">
        <v>576</v>
      </c>
      <c r="I20" s="19" t="s">
        <v>658</v>
      </c>
      <c r="J20" s="19" t="s">
        <v>355</v>
      </c>
      <c r="K20" s="20">
        <v>1</v>
      </c>
      <c r="L20" s="21">
        <v>0.2</v>
      </c>
      <c r="M20" s="20">
        <v>6</v>
      </c>
      <c r="N20" s="21">
        <v>6</v>
      </c>
      <c r="O20" s="20">
        <v>15</v>
      </c>
      <c r="P20" s="21">
        <v>15</v>
      </c>
      <c r="Q20" s="22">
        <v>90</v>
      </c>
      <c r="R20" s="23">
        <v>18.000000000000004</v>
      </c>
    </row>
    <row r="21" spans="1:18" ht="210" customHeight="1" x14ac:dyDescent="0.25">
      <c r="A21" s="16">
        <v>15</v>
      </c>
      <c r="B21" s="17" t="s">
        <v>2058</v>
      </c>
      <c r="C21" s="18" t="s">
        <v>2059</v>
      </c>
      <c r="D21" s="28"/>
      <c r="E21" s="19" t="s">
        <v>352</v>
      </c>
      <c r="F21" s="19" t="s">
        <v>371</v>
      </c>
      <c r="G21" s="19" t="s">
        <v>674</v>
      </c>
      <c r="H21" s="19" t="s">
        <v>372</v>
      </c>
      <c r="I21" s="19" t="s">
        <v>599</v>
      </c>
      <c r="J21" s="19" t="s">
        <v>366</v>
      </c>
      <c r="K21" s="20">
        <v>0.5</v>
      </c>
      <c r="L21" s="21">
        <v>0.2</v>
      </c>
      <c r="M21" s="20">
        <v>6</v>
      </c>
      <c r="N21" s="21">
        <v>6</v>
      </c>
      <c r="O21" s="20">
        <v>15</v>
      </c>
      <c r="P21" s="21">
        <v>15</v>
      </c>
      <c r="Q21" s="22">
        <v>45</v>
      </c>
      <c r="R21" s="23">
        <v>18.000000000000004</v>
      </c>
    </row>
    <row r="22" spans="1:18" ht="210" customHeight="1" x14ac:dyDescent="0.25">
      <c r="A22" s="16">
        <v>16</v>
      </c>
      <c r="B22" s="17" t="s">
        <v>2058</v>
      </c>
      <c r="C22" s="18" t="s">
        <v>2059</v>
      </c>
      <c r="D22" s="28"/>
      <c r="E22" s="19" t="s">
        <v>582</v>
      </c>
      <c r="F22" s="19" t="s">
        <v>583</v>
      </c>
      <c r="G22" s="19" t="s">
        <v>675</v>
      </c>
      <c r="H22" s="19" t="s">
        <v>584</v>
      </c>
      <c r="I22" s="19" t="s">
        <v>595</v>
      </c>
      <c r="J22" s="19" t="s">
        <v>184</v>
      </c>
      <c r="K22" s="20">
        <v>0.2</v>
      </c>
      <c r="L22" s="21">
        <v>0.2</v>
      </c>
      <c r="M22" s="20">
        <v>6</v>
      </c>
      <c r="N22" s="21">
        <v>6</v>
      </c>
      <c r="O22" s="20">
        <v>7</v>
      </c>
      <c r="P22" s="21">
        <v>7</v>
      </c>
      <c r="Q22" s="22">
        <v>8.4000000000000021</v>
      </c>
      <c r="R22" s="23">
        <v>8.4000000000000021</v>
      </c>
    </row>
    <row r="23" spans="1:18" ht="210" customHeight="1" x14ac:dyDescent="0.25">
      <c r="A23" s="16">
        <v>17</v>
      </c>
      <c r="B23" s="17" t="s">
        <v>2058</v>
      </c>
      <c r="C23" s="18" t="s">
        <v>2059</v>
      </c>
      <c r="D23" s="28"/>
      <c r="E23" s="19" t="s">
        <v>585</v>
      </c>
      <c r="F23" s="19" t="s">
        <v>586</v>
      </c>
      <c r="G23" s="19" t="s">
        <v>676</v>
      </c>
      <c r="H23" s="19" t="s">
        <v>587</v>
      </c>
      <c r="I23" s="19" t="s">
        <v>595</v>
      </c>
      <c r="J23" s="19" t="s">
        <v>184</v>
      </c>
      <c r="K23" s="20">
        <v>0.1</v>
      </c>
      <c r="L23" s="21">
        <v>0.1</v>
      </c>
      <c r="M23" s="20">
        <v>6</v>
      </c>
      <c r="N23" s="21">
        <v>6</v>
      </c>
      <c r="O23" s="20">
        <v>15</v>
      </c>
      <c r="P23" s="21">
        <v>15</v>
      </c>
      <c r="Q23" s="22">
        <v>9.0000000000000018</v>
      </c>
      <c r="R23" s="23">
        <v>9.0000000000000018</v>
      </c>
    </row>
    <row r="24" spans="1:18" ht="210" customHeight="1" x14ac:dyDescent="0.25">
      <c r="B24" s="17"/>
      <c r="G24" s="19" t="str">
        <f>IF(F24="","",VLOOKUP(F24,[13]списки!$U$2:$V$147,2,))</f>
        <v/>
      </c>
      <c r="I24" s="19" t="str">
        <f>IF(F24="","",VLOOKUP(Q24,[13]списки!$O$2:$P$8,2))</f>
        <v/>
      </c>
    </row>
    <row r="25" spans="1:18" x14ac:dyDescent="0.25">
      <c r="B25" s="17"/>
    </row>
    <row r="26" spans="1:18" ht="210" customHeight="1" x14ac:dyDescent="0.25">
      <c r="B26" s="17"/>
    </row>
    <row r="27" spans="1:18" ht="210" customHeight="1" x14ac:dyDescent="0.25">
      <c r="B27" s="17"/>
    </row>
    <row r="28" spans="1:18" ht="210" customHeight="1" x14ac:dyDescent="0.25">
      <c r="B28" s="17"/>
    </row>
    <row r="29" spans="1:18" ht="210" customHeight="1" x14ac:dyDescent="0.25">
      <c r="B29" s="17"/>
    </row>
    <row r="30" spans="1:18" x14ac:dyDescent="0.25">
      <c r="B30" s="17"/>
    </row>
    <row r="31" spans="1:18" x14ac:dyDescent="0.25">
      <c r="B31" s="17"/>
    </row>
    <row r="32" spans="1:18" ht="210" customHeight="1" x14ac:dyDescent="0.25">
      <c r="A32" s="16">
        <v>132</v>
      </c>
      <c r="B32" s="17"/>
      <c r="G32" s="19" t="str">
        <f>IF(F32="","",VLOOKUP(F32,[13]списки!$U$2:$V$147,2,))</f>
        <v/>
      </c>
      <c r="I32" s="19" t="str">
        <f>IF(F32="","",VLOOKUP(Q32,[13]списки!$O$2:$P$8,2))</f>
        <v/>
      </c>
    </row>
    <row r="33" spans="1:1" x14ac:dyDescent="0.25">
      <c r="A33" s="16">
        <v>133</v>
      </c>
    </row>
    <row r="34" spans="1:1" x14ac:dyDescent="0.25">
      <c r="A34" s="16">
        <v>134</v>
      </c>
    </row>
    <row r="35" spans="1:1" x14ac:dyDescent="0.25">
      <c r="A35" s="16">
        <v>135</v>
      </c>
    </row>
    <row r="36" spans="1:1" x14ac:dyDescent="0.25">
      <c r="A36" s="16">
        <v>136</v>
      </c>
    </row>
    <row r="37" spans="1:1" x14ac:dyDescent="0.25">
      <c r="A37" s="16">
        <v>137</v>
      </c>
    </row>
    <row r="38" spans="1:1" x14ac:dyDescent="0.25">
      <c r="A38" s="16">
        <v>138</v>
      </c>
    </row>
    <row r="39" spans="1:1" x14ac:dyDescent="0.25">
      <c r="A39" s="16">
        <v>139</v>
      </c>
    </row>
    <row r="40" spans="1:1" x14ac:dyDescent="0.25">
      <c r="A40" s="16">
        <v>140</v>
      </c>
    </row>
    <row r="41" spans="1:1" x14ac:dyDescent="0.25">
      <c r="A41" s="16">
        <v>141</v>
      </c>
    </row>
    <row r="42" spans="1:1" x14ac:dyDescent="0.25">
      <c r="A42" s="16">
        <v>142</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7 Q9:R10 Q13:R13 Q16:R1048576">
    <cfRule type="expression" dxfId="99" priority="21">
      <formula>IF(ROW(Q1)&gt;6,Q1&gt;400)</formula>
    </cfRule>
    <cfRule type="expression" dxfId="98" priority="22">
      <formula>IF(ROW(Q1)&gt;6,Q1&gt;200)</formula>
    </cfRule>
    <cfRule type="expression" dxfId="97" priority="23">
      <formula>IF(ROW(Q1)&gt;6,Q1&gt;70)</formula>
    </cfRule>
    <cfRule type="expression" dxfId="96" priority="24">
      <formula>IF(ROW(Q1)&gt;6,Q1&gt;20)</formula>
    </cfRule>
  </conditionalFormatting>
  <conditionalFormatting sqref="Q8:R8">
    <cfRule type="expression" dxfId="95" priority="17">
      <formula>IF(ROW(Q8)&gt;6,Q8&gt;400)</formula>
    </cfRule>
    <cfRule type="expression" dxfId="94" priority="18">
      <formula>IF(ROW(Q8)&gt;6,Q8&gt;200)</formula>
    </cfRule>
    <cfRule type="expression" dxfId="93" priority="19">
      <formula>IF(ROW(Q8)&gt;6,Q8&gt;70)</formula>
    </cfRule>
    <cfRule type="expression" dxfId="92" priority="20">
      <formula>IF(ROW(Q8)&gt;6,Q8&gt;20)</formula>
    </cfRule>
  </conditionalFormatting>
  <conditionalFormatting sqref="Q11:R11">
    <cfRule type="expression" dxfId="91" priority="13">
      <formula>IF(ROW(Q11)&gt;6,Q11&gt;400)</formula>
    </cfRule>
    <cfRule type="expression" dxfId="90" priority="14">
      <formula>IF(ROW(Q11)&gt;6,Q11&gt;200)</formula>
    </cfRule>
    <cfRule type="expression" dxfId="89" priority="15">
      <formula>IF(ROW(Q11)&gt;6,Q11&gt;70)</formula>
    </cfRule>
    <cfRule type="expression" dxfId="88" priority="16">
      <formula>IF(ROW(Q11)&gt;6,Q11&gt;20)</formula>
    </cfRule>
  </conditionalFormatting>
  <conditionalFormatting sqref="Q12:R12">
    <cfRule type="expression" dxfId="87" priority="9">
      <formula>IF(ROW(Q12)&gt;6,Q12&gt;400)</formula>
    </cfRule>
    <cfRule type="expression" dxfId="86" priority="10">
      <formula>IF(ROW(Q12)&gt;6,Q12&gt;200)</formula>
    </cfRule>
    <cfRule type="expression" dxfId="85" priority="11">
      <formula>IF(ROW(Q12)&gt;6,Q12&gt;70)</formula>
    </cfRule>
    <cfRule type="expression" dxfId="84" priority="12">
      <formula>IF(ROW(Q12)&gt;6,Q12&gt;20)</formula>
    </cfRule>
  </conditionalFormatting>
  <conditionalFormatting sqref="Q14:R14">
    <cfRule type="expression" dxfId="83" priority="5">
      <formula>IF(ROW(Q14)&gt;6,Q14&gt;400)</formula>
    </cfRule>
    <cfRule type="expression" dxfId="82" priority="6">
      <formula>IF(ROW(Q14)&gt;6,Q14&gt;200)</formula>
    </cfRule>
    <cfRule type="expression" dxfId="81" priority="7">
      <formula>IF(ROW(Q14)&gt;6,Q14&gt;70)</formula>
    </cfRule>
    <cfRule type="expression" dxfId="80" priority="8">
      <formula>IF(ROW(Q14)&gt;6,Q14&gt;20)</formula>
    </cfRule>
  </conditionalFormatting>
  <conditionalFormatting sqref="Q15:R15">
    <cfRule type="expression" dxfId="79" priority="1">
      <formula>IF(ROW(Q15)&gt;6,Q15&gt;400)</formula>
    </cfRule>
    <cfRule type="expression" dxfId="78" priority="2">
      <formula>IF(ROW(Q15)&gt;6,Q15&gt;200)</formula>
    </cfRule>
    <cfRule type="expression" dxfId="77" priority="3">
      <formula>IF(ROW(Q15)&gt;6,Q15&gt;70)</formula>
    </cfRule>
    <cfRule type="expression" dxfId="76" priority="4">
      <formula>IF(ROW(Q15)&gt;6,Q15&gt;20)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6" bottom="0.35433070866141736" header="0.31496062992125984" footer="0.31496062992125984"/>
  <pageSetup paperSize="9" scale="37" fitToHeight="0" orientation="landscape" r:id="rId1"/>
  <colBreaks count="1" manualBreakCount="1">
    <brk id="18" max="1048575"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
  <sheetViews>
    <sheetView view="pageBreakPreview" topLeftCell="A97" zoomScale="60" zoomScaleNormal="80" workbookViewId="0">
      <selection activeCell="B98" sqref="B98"/>
    </sheetView>
  </sheetViews>
  <sheetFormatPr defaultColWidth="9.140625" defaultRowHeight="21" x14ac:dyDescent="0.25"/>
  <cols>
    <col min="1" max="1" width="7.42578125" style="16" customWidth="1"/>
    <col min="2" max="2" width="135.140625" style="18" customWidth="1"/>
    <col min="3" max="3" width="77.5703125" style="18" hidden="1" customWidth="1"/>
    <col min="4" max="4" width="12.7109375" style="18" hidden="1" customWidth="1"/>
    <col min="5" max="5" width="25.140625" style="19" customWidth="1"/>
    <col min="6" max="6" width="11.5703125" style="19" customWidth="1"/>
    <col min="7" max="7" width="39.85546875" style="19" customWidth="1"/>
    <col min="8" max="8" width="33.28515625" style="19" customWidth="1"/>
    <col min="9" max="9" width="32.140625" style="19" customWidth="1"/>
    <col min="10" max="10" width="44.28515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409.5" x14ac:dyDescent="0.25">
      <c r="A7" s="16">
        <v>1</v>
      </c>
      <c r="B7" s="17" t="s">
        <v>2063</v>
      </c>
      <c r="C7" s="18" t="s">
        <v>2064</v>
      </c>
      <c r="D7" s="28"/>
      <c r="E7" s="19" t="s">
        <v>19</v>
      </c>
      <c r="F7" s="19" t="s">
        <v>20</v>
      </c>
      <c r="G7" s="19" t="s">
        <v>594</v>
      </c>
      <c r="H7" s="19" t="s">
        <v>21</v>
      </c>
      <c r="I7" s="19" t="s">
        <v>595</v>
      </c>
      <c r="J7" s="19" t="s">
        <v>397</v>
      </c>
      <c r="K7" s="20">
        <v>1</v>
      </c>
      <c r="L7" s="21">
        <v>1</v>
      </c>
      <c r="M7" s="20">
        <v>6</v>
      </c>
      <c r="N7" s="21">
        <v>6</v>
      </c>
      <c r="O7" s="20">
        <v>3</v>
      </c>
      <c r="P7" s="21">
        <v>3</v>
      </c>
      <c r="Q7" s="22">
        <v>18</v>
      </c>
      <c r="R7" s="23">
        <v>18</v>
      </c>
    </row>
    <row r="8" spans="1:20" ht="409.5" x14ac:dyDescent="0.25">
      <c r="A8" s="16">
        <v>2</v>
      </c>
      <c r="B8" s="17" t="s">
        <v>2063</v>
      </c>
      <c r="C8" s="18" t="s">
        <v>2064</v>
      </c>
      <c r="D8" s="28"/>
      <c r="E8" s="19" t="s">
        <v>1849</v>
      </c>
      <c r="F8" s="19" t="s">
        <v>32</v>
      </c>
      <c r="G8" s="19" t="s">
        <v>647</v>
      </c>
      <c r="H8" s="19" t="s">
        <v>33</v>
      </c>
      <c r="I8" s="19" t="s">
        <v>599</v>
      </c>
      <c r="J8" s="19" t="s">
        <v>1828</v>
      </c>
      <c r="K8" s="20">
        <v>3</v>
      </c>
      <c r="L8" s="21">
        <v>1</v>
      </c>
      <c r="M8" s="20">
        <v>6</v>
      </c>
      <c r="N8" s="21">
        <v>6</v>
      </c>
      <c r="O8" s="20">
        <v>3</v>
      </c>
      <c r="P8" s="21">
        <v>3</v>
      </c>
      <c r="Q8" s="22">
        <v>54</v>
      </c>
      <c r="R8" s="23">
        <v>18</v>
      </c>
    </row>
    <row r="9" spans="1:20" ht="409.5" x14ac:dyDescent="0.25">
      <c r="A9" s="16">
        <v>3</v>
      </c>
      <c r="B9" s="17" t="s">
        <v>2063</v>
      </c>
      <c r="C9" s="18" t="s">
        <v>2064</v>
      </c>
      <c r="D9" s="28"/>
      <c r="E9" s="19" t="s">
        <v>1995</v>
      </c>
      <c r="F9" s="19" t="s">
        <v>134</v>
      </c>
      <c r="G9" s="19" t="s">
        <v>652</v>
      </c>
      <c r="H9" s="19" t="s">
        <v>135</v>
      </c>
      <c r="I9" s="19" t="s">
        <v>599</v>
      </c>
      <c r="J9" s="19" t="s">
        <v>130</v>
      </c>
      <c r="K9" s="20">
        <v>0.5</v>
      </c>
      <c r="L9" s="21">
        <v>0.2</v>
      </c>
      <c r="M9" s="20">
        <v>3</v>
      </c>
      <c r="N9" s="21">
        <v>3</v>
      </c>
      <c r="O9" s="20">
        <v>15</v>
      </c>
      <c r="P9" s="21">
        <v>15</v>
      </c>
      <c r="Q9" s="22">
        <v>22.5</v>
      </c>
      <c r="R9" s="23">
        <v>9.0000000000000018</v>
      </c>
    </row>
    <row r="10" spans="1:20" ht="409.5" x14ac:dyDescent="0.25">
      <c r="A10" s="16">
        <v>4</v>
      </c>
      <c r="B10" s="17" t="s">
        <v>2063</v>
      </c>
      <c r="C10" s="18" t="s">
        <v>2064</v>
      </c>
      <c r="D10" s="28"/>
      <c r="E10" s="19" t="s">
        <v>171</v>
      </c>
      <c r="F10" s="19" t="s">
        <v>172</v>
      </c>
      <c r="G10" s="19" t="s">
        <v>653</v>
      </c>
      <c r="H10" s="19" t="s">
        <v>173</v>
      </c>
      <c r="I10" s="19" t="s">
        <v>599</v>
      </c>
      <c r="J10" s="19" t="s">
        <v>654</v>
      </c>
      <c r="K10" s="20">
        <v>3</v>
      </c>
      <c r="L10" s="21">
        <v>0.5</v>
      </c>
      <c r="M10" s="20">
        <v>3</v>
      </c>
      <c r="N10" s="21">
        <v>3</v>
      </c>
      <c r="O10" s="20">
        <v>3</v>
      </c>
      <c r="P10" s="21">
        <v>3</v>
      </c>
      <c r="Q10" s="22">
        <v>27</v>
      </c>
      <c r="R10" s="23">
        <v>4.5</v>
      </c>
    </row>
    <row r="11" spans="1:20" ht="409.5" x14ac:dyDescent="0.25">
      <c r="A11" s="16">
        <v>5</v>
      </c>
      <c r="B11" s="17" t="s">
        <v>2063</v>
      </c>
      <c r="C11" s="18" t="s">
        <v>2064</v>
      </c>
      <c r="D11" s="28"/>
      <c r="E11" s="19" t="s">
        <v>1805</v>
      </c>
      <c r="F11" s="19" t="s">
        <v>178</v>
      </c>
      <c r="G11" s="19" t="s">
        <v>656</v>
      </c>
      <c r="H11" s="19" t="s">
        <v>179</v>
      </c>
      <c r="I11" s="19" t="s">
        <v>599</v>
      </c>
      <c r="J11" s="19" t="s">
        <v>180</v>
      </c>
      <c r="K11" s="20">
        <v>3</v>
      </c>
      <c r="L11" s="21">
        <v>1</v>
      </c>
      <c r="M11" s="20">
        <v>3</v>
      </c>
      <c r="N11" s="21">
        <v>3</v>
      </c>
      <c r="O11" s="20">
        <v>3</v>
      </c>
      <c r="P11" s="21">
        <v>3</v>
      </c>
      <c r="Q11" s="22">
        <v>27</v>
      </c>
      <c r="R11" s="23">
        <v>9</v>
      </c>
    </row>
    <row r="12" spans="1:20" ht="409.5" x14ac:dyDescent="0.25">
      <c r="A12" s="16">
        <v>6</v>
      </c>
      <c r="B12" s="17" t="s">
        <v>2063</v>
      </c>
      <c r="C12" s="18" t="s">
        <v>2064</v>
      </c>
      <c r="D12" s="28"/>
      <c r="E12" s="19" t="s">
        <v>240</v>
      </c>
      <c r="F12" s="19" t="s">
        <v>241</v>
      </c>
      <c r="G12" s="19" t="s">
        <v>990</v>
      </c>
      <c r="H12" s="19" t="s">
        <v>242</v>
      </c>
      <c r="I12" s="19" t="s">
        <v>595</v>
      </c>
      <c r="J12" s="19" t="s">
        <v>243</v>
      </c>
      <c r="K12" s="20">
        <v>0.5</v>
      </c>
      <c r="L12" s="21">
        <v>0.5</v>
      </c>
      <c r="M12" s="20">
        <v>6</v>
      </c>
      <c r="N12" s="21">
        <v>6</v>
      </c>
      <c r="O12" s="20">
        <v>3</v>
      </c>
      <c r="P12" s="21">
        <v>3</v>
      </c>
      <c r="Q12" s="22">
        <v>9</v>
      </c>
      <c r="R12" s="23">
        <v>9</v>
      </c>
    </row>
    <row r="13" spans="1:20" ht="409.5" x14ac:dyDescent="0.25">
      <c r="A13" s="16">
        <v>7</v>
      </c>
      <c r="B13" s="17" t="s">
        <v>2063</v>
      </c>
      <c r="C13" s="18" t="s">
        <v>2064</v>
      </c>
      <c r="D13" s="28"/>
      <c r="E13" s="19" t="s">
        <v>532</v>
      </c>
      <c r="F13" s="19" t="s">
        <v>533</v>
      </c>
      <c r="G13" s="19" t="s">
        <v>657</v>
      </c>
      <c r="H13" s="19" t="s">
        <v>534</v>
      </c>
      <c r="I13" s="19" t="s">
        <v>658</v>
      </c>
      <c r="J13" s="19" t="s">
        <v>535</v>
      </c>
      <c r="K13" s="20">
        <v>3</v>
      </c>
      <c r="L13" s="21">
        <v>0.5</v>
      </c>
      <c r="M13" s="20">
        <v>6</v>
      </c>
      <c r="N13" s="21">
        <v>6</v>
      </c>
      <c r="O13" s="20">
        <v>7</v>
      </c>
      <c r="P13" s="21">
        <v>7</v>
      </c>
      <c r="Q13" s="22">
        <v>126</v>
      </c>
      <c r="R13" s="23">
        <v>21</v>
      </c>
    </row>
    <row r="14" spans="1:20" ht="409.5" x14ac:dyDescent="0.25">
      <c r="A14" s="16">
        <v>8</v>
      </c>
      <c r="B14" s="17" t="s">
        <v>2063</v>
      </c>
      <c r="C14" s="18" t="s">
        <v>2064</v>
      </c>
      <c r="D14" s="28"/>
      <c r="E14" s="19" t="s">
        <v>309</v>
      </c>
      <c r="F14" s="19" t="s">
        <v>310</v>
      </c>
      <c r="G14" s="19" t="s">
        <v>659</v>
      </c>
      <c r="H14" s="19" t="s">
        <v>311</v>
      </c>
      <c r="I14" s="19" t="s">
        <v>599</v>
      </c>
      <c r="J14" s="19" t="s">
        <v>312</v>
      </c>
      <c r="K14" s="20">
        <v>1</v>
      </c>
      <c r="L14" s="21">
        <v>0.5</v>
      </c>
      <c r="M14" s="20">
        <v>6</v>
      </c>
      <c r="N14" s="21">
        <v>6</v>
      </c>
      <c r="O14" s="20">
        <v>7</v>
      </c>
      <c r="P14" s="21">
        <v>7</v>
      </c>
      <c r="Q14" s="22">
        <v>42</v>
      </c>
      <c r="R14" s="23">
        <v>21</v>
      </c>
    </row>
    <row r="15" spans="1:20" ht="409.5" x14ac:dyDescent="0.25">
      <c r="A15" s="16">
        <v>9</v>
      </c>
      <c r="B15" s="17" t="s">
        <v>2063</v>
      </c>
      <c r="C15" s="18" t="s">
        <v>2064</v>
      </c>
      <c r="D15" s="28"/>
      <c r="E15" s="19" t="s">
        <v>333</v>
      </c>
      <c r="F15" s="19" t="s">
        <v>334</v>
      </c>
      <c r="G15" s="19" t="s">
        <v>660</v>
      </c>
      <c r="H15" s="19" t="s">
        <v>335</v>
      </c>
      <c r="I15" s="19" t="s">
        <v>661</v>
      </c>
      <c r="J15" s="19" t="s">
        <v>336</v>
      </c>
      <c r="K15" s="20">
        <v>3</v>
      </c>
      <c r="L15" s="21">
        <v>0.5</v>
      </c>
      <c r="M15" s="20">
        <v>6</v>
      </c>
      <c r="N15" s="21">
        <v>6</v>
      </c>
      <c r="O15" s="20">
        <v>15</v>
      </c>
      <c r="P15" s="21">
        <v>15</v>
      </c>
      <c r="Q15" s="22">
        <v>270</v>
      </c>
      <c r="R15" s="23">
        <v>45</v>
      </c>
    </row>
    <row r="16" spans="1:20" ht="409.5" x14ac:dyDescent="0.25">
      <c r="A16" s="16">
        <v>10</v>
      </c>
      <c r="B16" s="17" t="s">
        <v>2063</v>
      </c>
      <c r="C16" s="18" t="s">
        <v>2064</v>
      </c>
      <c r="D16" s="28"/>
      <c r="E16" s="19" t="s">
        <v>662</v>
      </c>
      <c r="F16" s="19" t="s">
        <v>663</v>
      </c>
      <c r="G16" s="19" t="s">
        <v>664</v>
      </c>
      <c r="H16" s="19" t="s">
        <v>665</v>
      </c>
      <c r="I16" s="19" t="s">
        <v>599</v>
      </c>
      <c r="J16" s="19" t="s">
        <v>666</v>
      </c>
      <c r="K16" s="20">
        <v>0.5</v>
      </c>
      <c r="L16" s="21">
        <v>0.2</v>
      </c>
      <c r="M16" s="20">
        <v>6</v>
      </c>
      <c r="N16" s="21">
        <v>6</v>
      </c>
      <c r="O16" s="20">
        <v>7</v>
      </c>
      <c r="P16" s="21">
        <v>7</v>
      </c>
      <c r="Q16" s="22">
        <v>21</v>
      </c>
      <c r="R16" s="23">
        <v>8.4000000000000021</v>
      </c>
    </row>
    <row r="17" spans="1:18" ht="409.5" x14ac:dyDescent="0.25">
      <c r="A17" s="16">
        <v>11</v>
      </c>
      <c r="B17" s="17" t="s">
        <v>2063</v>
      </c>
      <c r="C17" s="18" t="s">
        <v>2064</v>
      </c>
      <c r="D17" s="28"/>
      <c r="E17" s="19" t="s">
        <v>346</v>
      </c>
      <c r="F17" s="19" t="s">
        <v>347</v>
      </c>
      <c r="G17" s="19" t="s">
        <v>667</v>
      </c>
      <c r="H17" s="19" t="s">
        <v>348</v>
      </c>
      <c r="I17" s="19" t="s">
        <v>658</v>
      </c>
      <c r="J17" s="19" t="s">
        <v>349</v>
      </c>
      <c r="K17" s="20">
        <v>0.5</v>
      </c>
      <c r="L17" s="21">
        <v>0.1</v>
      </c>
      <c r="M17" s="20">
        <v>6</v>
      </c>
      <c r="N17" s="21">
        <v>6</v>
      </c>
      <c r="O17" s="20">
        <v>40</v>
      </c>
      <c r="P17" s="21">
        <v>40</v>
      </c>
      <c r="Q17" s="22">
        <v>120</v>
      </c>
      <c r="R17" s="23">
        <v>24.000000000000004</v>
      </c>
    </row>
    <row r="18" spans="1:18" ht="409.5" x14ac:dyDescent="0.25">
      <c r="A18" s="16">
        <v>12</v>
      </c>
      <c r="B18" s="17" t="s">
        <v>2063</v>
      </c>
      <c r="C18" s="18" t="s">
        <v>2064</v>
      </c>
      <c r="D18" s="28"/>
      <c r="E18" s="19" t="s">
        <v>352</v>
      </c>
      <c r="F18" s="19" t="s">
        <v>353</v>
      </c>
      <c r="G18" s="19" t="s">
        <v>668</v>
      </c>
      <c r="H18" s="19" t="s">
        <v>354</v>
      </c>
      <c r="I18" s="19" t="s">
        <v>658</v>
      </c>
      <c r="J18" s="19" t="s">
        <v>355</v>
      </c>
      <c r="K18" s="20">
        <v>1</v>
      </c>
      <c r="L18" s="21">
        <v>0.2</v>
      </c>
      <c r="M18" s="20">
        <v>6</v>
      </c>
      <c r="N18" s="21">
        <v>6</v>
      </c>
      <c r="O18" s="20">
        <v>15</v>
      </c>
      <c r="P18" s="21">
        <v>15</v>
      </c>
      <c r="Q18" s="22">
        <v>90</v>
      </c>
      <c r="R18" s="23">
        <v>18.000000000000004</v>
      </c>
    </row>
    <row r="19" spans="1:18" ht="409.5" x14ac:dyDescent="0.25">
      <c r="A19" s="16">
        <v>14</v>
      </c>
      <c r="B19" s="17" t="s">
        <v>2063</v>
      </c>
      <c r="C19" s="18" t="s">
        <v>2064</v>
      </c>
      <c r="D19" s="28"/>
      <c r="E19" s="19" t="s">
        <v>352</v>
      </c>
      <c r="F19" s="19" t="s">
        <v>569</v>
      </c>
      <c r="G19" s="19" t="s">
        <v>670</v>
      </c>
      <c r="H19" s="19" t="s">
        <v>570</v>
      </c>
      <c r="I19" s="19" t="s">
        <v>658</v>
      </c>
      <c r="J19" s="19" t="s">
        <v>355</v>
      </c>
      <c r="K19" s="20">
        <v>1</v>
      </c>
      <c r="L19" s="21">
        <v>0.2</v>
      </c>
      <c r="M19" s="20">
        <v>6</v>
      </c>
      <c r="N19" s="21">
        <v>6</v>
      </c>
      <c r="O19" s="20">
        <v>15</v>
      </c>
      <c r="P19" s="21">
        <v>15</v>
      </c>
      <c r="Q19" s="22">
        <v>90</v>
      </c>
      <c r="R19" s="23">
        <v>18.000000000000004</v>
      </c>
    </row>
    <row r="20" spans="1:18" ht="409.5" x14ac:dyDescent="0.25">
      <c r="A20" s="16">
        <v>17</v>
      </c>
      <c r="B20" s="17" t="s">
        <v>2063</v>
      </c>
      <c r="C20" s="18" t="s">
        <v>2064</v>
      </c>
      <c r="D20" s="28"/>
      <c r="E20" s="19" t="s">
        <v>352</v>
      </c>
      <c r="F20" s="19" t="s">
        <v>575</v>
      </c>
      <c r="G20" s="19" t="s">
        <v>673</v>
      </c>
      <c r="H20" s="19" t="s">
        <v>576</v>
      </c>
      <c r="I20" s="19" t="s">
        <v>658</v>
      </c>
      <c r="J20" s="19" t="s">
        <v>355</v>
      </c>
      <c r="K20" s="20">
        <v>1</v>
      </c>
      <c r="L20" s="21">
        <v>0.2</v>
      </c>
      <c r="M20" s="20">
        <v>6</v>
      </c>
      <c r="N20" s="21">
        <v>6</v>
      </c>
      <c r="O20" s="20">
        <v>15</v>
      </c>
      <c r="P20" s="21">
        <v>15</v>
      </c>
      <c r="Q20" s="22">
        <v>90</v>
      </c>
      <c r="R20" s="23">
        <v>18.000000000000004</v>
      </c>
    </row>
    <row r="21" spans="1:18" ht="409.5" x14ac:dyDescent="0.25">
      <c r="A21" s="16">
        <v>19</v>
      </c>
      <c r="B21" s="17" t="s">
        <v>2063</v>
      </c>
      <c r="C21" s="18" t="s">
        <v>2064</v>
      </c>
      <c r="D21" s="28"/>
      <c r="E21" s="19" t="s">
        <v>582</v>
      </c>
      <c r="F21" s="19" t="s">
        <v>583</v>
      </c>
      <c r="G21" s="19" t="s">
        <v>675</v>
      </c>
      <c r="H21" s="19" t="s">
        <v>584</v>
      </c>
      <c r="I21" s="19" t="s">
        <v>595</v>
      </c>
      <c r="J21" s="19" t="s">
        <v>184</v>
      </c>
      <c r="K21" s="20">
        <v>0.2</v>
      </c>
      <c r="L21" s="21">
        <v>0.2</v>
      </c>
      <c r="M21" s="20">
        <v>6</v>
      </c>
      <c r="N21" s="21">
        <v>6</v>
      </c>
      <c r="O21" s="20">
        <v>7</v>
      </c>
      <c r="P21" s="21">
        <v>7</v>
      </c>
      <c r="Q21" s="22">
        <v>8.4000000000000021</v>
      </c>
      <c r="R21" s="23">
        <v>8.4000000000000021</v>
      </c>
    </row>
    <row r="22" spans="1:18" ht="409.5" x14ac:dyDescent="0.25">
      <c r="A22" s="16">
        <v>20</v>
      </c>
      <c r="B22" s="17" t="s">
        <v>2063</v>
      </c>
      <c r="C22" s="18" t="s">
        <v>2064</v>
      </c>
      <c r="D22" s="28"/>
      <c r="E22" s="19" t="s">
        <v>585</v>
      </c>
      <c r="F22" s="19" t="s">
        <v>586</v>
      </c>
      <c r="G22" s="19" t="s">
        <v>676</v>
      </c>
      <c r="H22" s="19" t="s">
        <v>587</v>
      </c>
      <c r="I22" s="19" t="s">
        <v>595</v>
      </c>
      <c r="J22" s="19" t="s">
        <v>184</v>
      </c>
      <c r="K22" s="20">
        <v>0.1</v>
      </c>
      <c r="L22" s="21">
        <v>0.1</v>
      </c>
      <c r="M22" s="20">
        <v>6</v>
      </c>
      <c r="N22" s="21">
        <v>6</v>
      </c>
      <c r="O22" s="20">
        <v>15</v>
      </c>
      <c r="P22" s="21">
        <v>15</v>
      </c>
      <c r="Q22" s="22">
        <v>9.0000000000000018</v>
      </c>
      <c r="R22" s="23">
        <v>9.0000000000000018</v>
      </c>
    </row>
    <row r="23" spans="1:18" ht="231" x14ac:dyDescent="0.25">
      <c r="A23" s="16">
        <v>21</v>
      </c>
      <c r="B23" s="17" t="s">
        <v>2065</v>
      </c>
      <c r="C23" s="18" t="s">
        <v>2066</v>
      </c>
      <c r="D23" s="28"/>
      <c r="E23" s="19" t="s">
        <v>97</v>
      </c>
      <c r="F23" s="19" t="s">
        <v>98</v>
      </c>
      <c r="G23" s="19" t="s">
        <v>642</v>
      </c>
      <c r="H23" s="19" t="s">
        <v>99</v>
      </c>
      <c r="I23" s="19" t="s">
        <v>599</v>
      </c>
      <c r="J23" s="19" t="s">
        <v>100</v>
      </c>
      <c r="K23" s="20">
        <v>0.5</v>
      </c>
      <c r="L23" s="21">
        <v>0.2</v>
      </c>
      <c r="M23" s="20">
        <v>6</v>
      </c>
      <c r="N23" s="21">
        <v>6</v>
      </c>
      <c r="O23" s="20">
        <v>15</v>
      </c>
      <c r="P23" s="21">
        <v>15</v>
      </c>
      <c r="Q23" s="22">
        <v>45</v>
      </c>
      <c r="R23" s="23">
        <v>18.000000000000004</v>
      </c>
    </row>
    <row r="24" spans="1:18" ht="168" x14ac:dyDescent="0.25">
      <c r="A24" s="16">
        <v>23</v>
      </c>
      <c r="B24" s="17" t="s">
        <v>2065</v>
      </c>
      <c r="C24" s="18" t="s">
        <v>2066</v>
      </c>
      <c r="D24" s="28"/>
      <c r="E24" s="19" t="s">
        <v>115</v>
      </c>
      <c r="F24" s="19" t="s">
        <v>116</v>
      </c>
      <c r="G24" s="19" t="s">
        <v>2067</v>
      </c>
      <c r="H24" s="19" t="s">
        <v>2067</v>
      </c>
      <c r="I24" s="19" t="s">
        <v>658</v>
      </c>
      <c r="J24" s="19" t="s">
        <v>118</v>
      </c>
      <c r="K24" s="20">
        <v>3</v>
      </c>
      <c r="L24" s="21">
        <v>1</v>
      </c>
      <c r="M24" s="20">
        <v>6</v>
      </c>
      <c r="N24" s="21">
        <v>6</v>
      </c>
      <c r="O24" s="20">
        <v>7</v>
      </c>
      <c r="P24" s="21">
        <v>3</v>
      </c>
      <c r="Q24" s="22">
        <v>126</v>
      </c>
      <c r="R24" s="23">
        <v>18</v>
      </c>
    </row>
    <row r="25" spans="1:18" ht="126" x14ac:dyDescent="0.25">
      <c r="A25" s="16">
        <v>24</v>
      </c>
      <c r="B25" s="17" t="s">
        <v>2065</v>
      </c>
      <c r="C25" s="18" t="s">
        <v>2066</v>
      </c>
      <c r="D25" s="28"/>
      <c r="E25" s="19" t="s">
        <v>2068</v>
      </c>
      <c r="F25" s="19" t="s">
        <v>161</v>
      </c>
      <c r="G25" s="19" t="s">
        <v>695</v>
      </c>
      <c r="H25" s="19" t="s">
        <v>162</v>
      </c>
      <c r="I25" s="19" t="s">
        <v>599</v>
      </c>
      <c r="J25" s="19" t="s">
        <v>141</v>
      </c>
      <c r="K25" s="20">
        <v>1</v>
      </c>
      <c r="L25" s="21">
        <v>0.5</v>
      </c>
      <c r="M25" s="20">
        <v>6</v>
      </c>
      <c r="N25" s="21">
        <v>6</v>
      </c>
      <c r="O25" s="20">
        <v>7</v>
      </c>
      <c r="P25" s="21">
        <v>3</v>
      </c>
      <c r="Q25" s="22">
        <v>42</v>
      </c>
      <c r="R25" s="23">
        <v>9</v>
      </c>
    </row>
    <row r="26" spans="1:18" ht="168" x14ac:dyDescent="0.25">
      <c r="A26" s="16">
        <v>25</v>
      </c>
      <c r="B26" s="17" t="s">
        <v>2065</v>
      </c>
      <c r="C26" s="18" t="s">
        <v>2066</v>
      </c>
      <c r="D26" s="28"/>
      <c r="E26" s="19" t="s">
        <v>2068</v>
      </c>
      <c r="F26" s="19" t="s">
        <v>456</v>
      </c>
      <c r="G26" s="19" t="s">
        <v>701</v>
      </c>
      <c r="H26" s="19" t="s">
        <v>457</v>
      </c>
      <c r="I26" s="19" t="s">
        <v>599</v>
      </c>
      <c r="J26" s="19" t="s">
        <v>458</v>
      </c>
      <c r="K26" s="20">
        <v>3</v>
      </c>
      <c r="L26" s="21">
        <v>1</v>
      </c>
      <c r="M26" s="20">
        <v>6</v>
      </c>
      <c r="N26" s="21">
        <v>6</v>
      </c>
      <c r="O26" s="20">
        <v>3</v>
      </c>
      <c r="P26" s="21">
        <v>3</v>
      </c>
      <c r="Q26" s="22">
        <v>54</v>
      </c>
      <c r="R26" s="23">
        <v>18</v>
      </c>
    </row>
    <row r="27" spans="1:18" ht="126" x14ac:dyDescent="0.25">
      <c r="A27" s="16">
        <v>26</v>
      </c>
      <c r="B27" s="17" t="s">
        <v>2065</v>
      </c>
      <c r="C27" s="18" t="s">
        <v>2066</v>
      </c>
      <c r="D27" s="28"/>
      <c r="E27" s="19" t="s">
        <v>2069</v>
      </c>
      <c r="F27" s="19" t="s">
        <v>705</v>
      </c>
      <c r="G27" s="19" t="s">
        <v>706</v>
      </c>
      <c r="H27" s="19" t="s">
        <v>707</v>
      </c>
      <c r="I27" s="19" t="s">
        <v>599</v>
      </c>
      <c r="J27" s="19" t="s">
        <v>2070</v>
      </c>
      <c r="K27" s="20">
        <v>3</v>
      </c>
      <c r="L27" s="21">
        <v>1</v>
      </c>
      <c r="M27" s="20">
        <v>3</v>
      </c>
      <c r="N27" s="21">
        <v>3</v>
      </c>
      <c r="O27" s="20">
        <v>3</v>
      </c>
      <c r="P27" s="21">
        <v>3</v>
      </c>
      <c r="Q27" s="22">
        <v>27</v>
      </c>
      <c r="R27" s="23">
        <v>9</v>
      </c>
    </row>
    <row r="28" spans="1:18" ht="63" x14ac:dyDescent="0.25">
      <c r="A28" s="16">
        <v>27</v>
      </c>
      <c r="B28" s="17" t="s">
        <v>2065</v>
      </c>
      <c r="C28" s="18" t="s">
        <v>2066</v>
      </c>
      <c r="D28" s="28"/>
      <c r="E28" s="19" t="s">
        <v>2071</v>
      </c>
      <c r="F28" s="19" t="s">
        <v>182</v>
      </c>
      <c r="G28" s="19" t="s">
        <v>714</v>
      </c>
      <c r="H28" s="19" t="s">
        <v>183</v>
      </c>
      <c r="I28" s="19" t="s">
        <v>595</v>
      </c>
      <c r="J28" s="19" t="s">
        <v>184</v>
      </c>
      <c r="K28" s="20">
        <v>3</v>
      </c>
      <c r="L28" s="21">
        <v>3</v>
      </c>
      <c r="M28" s="20">
        <v>6</v>
      </c>
      <c r="N28" s="21">
        <v>6</v>
      </c>
      <c r="O28" s="20">
        <v>1</v>
      </c>
      <c r="P28" s="21">
        <v>1</v>
      </c>
      <c r="Q28" s="22">
        <v>18</v>
      </c>
      <c r="R28" s="23">
        <v>18</v>
      </c>
    </row>
    <row r="29" spans="1:18" ht="105" x14ac:dyDescent="0.25">
      <c r="A29" s="16">
        <v>28</v>
      </c>
      <c r="B29" s="17" t="s">
        <v>2065</v>
      </c>
      <c r="C29" s="18" t="s">
        <v>2066</v>
      </c>
      <c r="D29" s="28"/>
      <c r="E29" s="19" t="s">
        <v>194</v>
      </c>
      <c r="F29" s="19" t="s">
        <v>195</v>
      </c>
      <c r="G29" s="19" t="s">
        <v>733</v>
      </c>
      <c r="H29" s="19" t="s">
        <v>196</v>
      </c>
      <c r="I29" s="19" t="s">
        <v>658</v>
      </c>
      <c r="J29" s="19" t="s">
        <v>197</v>
      </c>
      <c r="K29" s="20">
        <v>3</v>
      </c>
      <c r="L29" s="21">
        <v>0.5</v>
      </c>
      <c r="M29" s="20">
        <v>6</v>
      </c>
      <c r="N29" s="21">
        <v>6</v>
      </c>
      <c r="O29" s="20">
        <v>7</v>
      </c>
      <c r="P29" s="21">
        <v>3</v>
      </c>
      <c r="Q29" s="22">
        <v>126</v>
      </c>
      <c r="R29" s="23">
        <v>9</v>
      </c>
    </row>
    <row r="30" spans="1:18" ht="210" x14ac:dyDescent="0.25">
      <c r="A30" s="16">
        <v>29</v>
      </c>
      <c r="B30" s="17" t="s">
        <v>2065</v>
      </c>
      <c r="C30" s="18" t="s">
        <v>2066</v>
      </c>
      <c r="D30" s="28"/>
      <c r="E30" s="19" t="s">
        <v>2072</v>
      </c>
      <c r="F30" s="19" t="s">
        <v>846</v>
      </c>
      <c r="G30" s="19" t="s">
        <v>847</v>
      </c>
      <c r="H30" s="19" t="s">
        <v>848</v>
      </c>
      <c r="I30" s="19" t="s">
        <v>599</v>
      </c>
      <c r="J30" s="19" t="s">
        <v>849</v>
      </c>
      <c r="K30" s="20">
        <v>0.5</v>
      </c>
      <c r="L30" s="21">
        <v>0.2</v>
      </c>
      <c r="M30" s="20">
        <v>6</v>
      </c>
      <c r="N30" s="21">
        <v>6</v>
      </c>
      <c r="O30" s="20">
        <v>7</v>
      </c>
      <c r="P30" s="21">
        <v>7</v>
      </c>
      <c r="Q30" s="22">
        <v>21</v>
      </c>
      <c r="R30" s="23">
        <v>8.4000000000000021</v>
      </c>
    </row>
    <row r="31" spans="1:18" ht="409.5" x14ac:dyDescent="0.25">
      <c r="A31" s="16">
        <v>30</v>
      </c>
      <c r="B31" s="17" t="s">
        <v>2063</v>
      </c>
      <c r="C31" s="18" t="s">
        <v>2064</v>
      </c>
      <c r="D31" s="28"/>
      <c r="E31" s="19" t="s">
        <v>532</v>
      </c>
      <c r="F31" s="19" t="s">
        <v>533</v>
      </c>
      <c r="G31" s="19" t="s">
        <v>657</v>
      </c>
      <c r="H31" s="19" t="s">
        <v>534</v>
      </c>
      <c r="I31" s="19" t="s">
        <v>658</v>
      </c>
      <c r="J31" s="19" t="s">
        <v>535</v>
      </c>
      <c r="K31" s="20">
        <v>3</v>
      </c>
      <c r="L31" s="21">
        <v>0.5</v>
      </c>
      <c r="M31" s="20">
        <v>6</v>
      </c>
      <c r="N31" s="21">
        <v>6</v>
      </c>
      <c r="O31" s="20">
        <v>7</v>
      </c>
      <c r="P31" s="21">
        <v>7</v>
      </c>
      <c r="Q31" s="22">
        <v>126</v>
      </c>
      <c r="R31" s="23">
        <v>21</v>
      </c>
    </row>
    <row r="32" spans="1:18" ht="84" x14ac:dyDescent="0.25">
      <c r="A32" s="16">
        <v>31</v>
      </c>
      <c r="B32" s="17" t="s">
        <v>2073</v>
      </c>
      <c r="C32" s="18" t="s">
        <v>2074</v>
      </c>
      <c r="D32" s="28"/>
      <c r="E32" s="19" t="s">
        <v>2075</v>
      </c>
      <c r="F32" s="19" t="s">
        <v>195</v>
      </c>
      <c r="G32" s="19" t="s">
        <v>733</v>
      </c>
      <c r="H32" s="19" t="s">
        <v>196</v>
      </c>
      <c r="I32" s="19" t="s">
        <v>595</v>
      </c>
      <c r="J32" s="19" t="s">
        <v>184</v>
      </c>
      <c r="K32" s="20">
        <v>0.5</v>
      </c>
      <c r="L32" s="21">
        <v>0.5</v>
      </c>
      <c r="M32" s="20">
        <v>6</v>
      </c>
      <c r="N32" s="21">
        <v>6</v>
      </c>
      <c r="O32" s="20">
        <v>3</v>
      </c>
      <c r="P32" s="21">
        <v>3</v>
      </c>
      <c r="Q32" s="22">
        <v>9</v>
      </c>
      <c r="R32" s="23">
        <v>9</v>
      </c>
    </row>
    <row r="33" spans="1:18" ht="84" x14ac:dyDescent="0.25">
      <c r="A33" s="16">
        <v>32</v>
      </c>
      <c r="B33" s="17" t="s">
        <v>2076</v>
      </c>
      <c r="C33" s="18" t="s">
        <v>2077</v>
      </c>
      <c r="D33" s="28"/>
      <c r="E33" s="19" t="s">
        <v>103</v>
      </c>
      <c r="F33" s="19" t="s">
        <v>246</v>
      </c>
      <c r="G33" s="19" t="s">
        <v>776</v>
      </c>
      <c r="H33" s="19" t="s">
        <v>247</v>
      </c>
      <c r="I33" s="19" t="s">
        <v>599</v>
      </c>
      <c r="J33" s="19" t="s">
        <v>248</v>
      </c>
      <c r="K33" s="20">
        <v>1</v>
      </c>
      <c r="L33" s="21">
        <v>0.5</v>
      </c>
      <c r="M33" s="20">
        <v>6</v>
      </c>
      <c r="N33" s="21">
        <v>6</v>
      </c>
      <c r="O33" s="20">
        <v>7</v>
      </c>
      <c r="P33" s="21">
        <v>3</v>
      </c>
      <c r="Q33" s="22">
        <v>42</v>
      </c>
      <c r="R33" s="23">
        <v>9</v>
      </c>
    </row>
    <row r="34" spans="1:18" ht="105" x14ac:dyDescent="0.25">
      <c r="A34" s="16">
        <v>33</v>
      </c>
      <c r="B34" s="17" t="s">
        <v>2076</v>
      </c>
      <c r="C34" s="18" t="s">
        <v>2077</v>
      </c>
      <c r="D34" s="28"/>
      <c r="E34" s="19" t="s">
        <v>255</v>
      </c>
      <c r="F34" s="19" t="s">
        <v>256</v>
      </c>
      <c r="G34" s="19" t="s">
        <v>782</v>
      </c>
      <c r="H34" s="19" t="s">
        <v>257</v>
      </c>
      <c r="I34" s="19" t="s">
        <v>599</v>
      </c>
      <c r="J34" s="19" t="s">
        <v>258</v>
      </c>
      <c r="K34" s="20">
        <v>1</v>
      </c>
      <c r="L34" s="21">
        <v>0.5</v>
      </c>
      <c r="M34" s="20">
        <v>6</v>
      </c>
      <c r="N34" s="21">
        <v>6</v>
      </c>
      <c r="O34" s="20">
        <v>7</v>
      </c>
      <c r="P34" s="21">
        <v>3</v>
      </c>
      <c r="Q34" s="22">
        <v>42</v>
      </c>
      <c r="R34" s="23">
        <v>9</v>
      </c>
    </row>
    <row r="35" spans="1:18" ht="105" x14ac:dyDescent="0.25">
      <c r="A35" s="16">
        <v>34</v>
      </c>
      <c r="B35" s="17" t="s">
        <v>2076</v>
      </c>
      <c r="C35" s="18" t="s">
        <v>2077</v>
      </c>
      <c r="D35" s="28"/>
      <c r="E35" s="19" t="s">
        <v>261</v>
      </c>
      <c r="F35" s="19" t="s">
        <v>506</v>
      </c>
      <c r="G35" s="19" t="s">
        <v>786</v>
      </c>
      <c r="H35" s="19" t="s">
        <v>507</v>
      </c>
      <c r="I35" s="19" t="s">
        <v>599</v>
      </c>
      <c r="J35" s="19" t="s">
        <v>264</v>
      </c>
      <c r="K35" s="20">
        <v>1</v>
      </c>
      <c r="L35" s="21">
        <v>0.5</v>
      </c>
      <c r="M35" s="20">
        <v>6</v>
      </c>
      <c r="N35" s="21">
        <v>6</v>
      </c>
      <c r="O35" s="20">
        <v>7</v>
      </c>
      <c r="P35" s="21">
        <v>7</v>
      </c>
      <c r="Q35" s="22">
        <v>42</v>
      </c>
      <c r="R35" s="23">
        <v>21</v>
      </c>
    </row>
    <row r="36" spans="1:18" ht="231" x14ac:dyDescent="0.25">
      <c r="A36" s="16">
        <v>35</v>
      </c>
      <c r="B36" s="17" t="s">
        <v>2078</v>
      </c>
      <c r="C36" s="18" t="s">
        <v>2079</v>
      </c>
      <c r="D36" s="28"/>
      <c r="E36" s="19" t="s">
        <v>97</v>
      </c>
      <c r="F36" s="19" t="s">
        <v>98</v>
      </c>
      <c r="G36" s="19" t="s">
        <v>642</v>
      </c>
      <c r="H36" s="19" t="s">
        <v>99</v>
      </c>
      <c r="I36" s="19" t="s">
        <v>599</v>
      </c>
      <c r="J36" s="19" t="s">
        <v>100</v>
      </c>
      <c r="K36" s="20">
        <v>0.5</v>
      </c>
      <c r="L36" s="21">
        <v>0.2</v>
      </c>
      <c r="M36" s="20">
        <v>6</v>
      </c>
      <c r="N36" s="21">
        <v>6</v>
      </c>
      <c r="O36" s="20">
        <v>15</v>
      </c>
      <c r="P36" s="21">
        <v>15</v>
      </c>
      <c r="Q36" s="22">
        <v>45</v>
      </c>
      <c r="R36" s="23">
        <v>18.000000000000004</v>
      </c>
    </row>
    <row r="37" spans="1:18" ht="189" x14ac:dyDescent="0.25">
      <c r="A37" s="16">
        <v>36</v>
      </c>
      <c r="B37" s="17" t="s">
        <v>2078</v>
      </c>
      <c r="C37" s="18" t="s">
        <v>2079</v>
      </c>
      <c r="D37" s="28"/>
      <c r="E37" s="19" t="s">
        <v>103</v>
      </c>
      <c r="F37" s="19" t="s">
        <v>104</v>
      </c>
      <c r="G37" s="19" t="s">
        <v>643</v>
      </c>
      <c r="H37" s="19" t="s">
        <v>105</v>
      </c>
      <c r="I37" s="19" t="s">
        <v>599</v>
      </c>
      <c r="J37" s="19" t="s">
        <v>106</v>
      </c>
      <c r="K37" s="20">
        <v>0.5</v>
      </c>
      <c r="L37" s="21">
        <v>0.2</v>
      </c>
      <c r="M37" s="20">
        <v>6</v>
      </c>
      <c r="N37" s="21">
        <v>6</v>
      </c>
      <c r="O37" s="20">
        <v>15</v>
      </c>
      <c r="P37" s="21">
        <v>15</v>
      </c>
      <c r="Q37" s="22">
        <v>45</v>
      </c>
      <c r="R37" s="23">
        <v>18.000000000000004</v>
      </c>
    </row>
    <row r="38" spans="1:18" ht="168" x14ac:dyDescent="0.25">
      <c r="A38" s="16">
        <v>37</v>
      </c>
      <c r="B38" s="17" t="s">
        <v>2078</v>
      </c>
      <c r="C38" s="18" t="s">
        <v>2079</v>
      </c>
      <c r="D38" s="28"/>
      <c r="E38" s="19" t="s">
        <v>2080</v>
      </c>
      <c r="F38" s="19" t="s">
        <v>110</v>
      </c>
      <c r="G38" s="19" t="s">
        <v>646</v>
      </c>
      <c r="H38" s="19" t="s">
        <v>111</v>
      </c>
      <c r="I38" s="19" t="s">
        <v>599</v>
      </c>
      <c r="J38" s="19" t="s">
        <v>112</v>
      </c>
      <c r="K38" s="20">
        <v>3</v>
      </c>
      <c r="L38" s="21">
        <v>1</v>
      </c>
      <c r="M38" s="20">
        <v>6</v>
      </c>
      <c r="N38" s="21">
        <v>6</v>
      </c>
      <c r="O38" s="20">
        <v>3</v>
      </c>
      <c r="P38" s="21">
        <v>3</v>
      </c>
      <c r="Q38" s="22">
        <v>54</v>
      </c>
      <c r="R38" s="23">
        <v>18</v>
      </c>
    </row>
    <row r="39" spans="1:18" ht="168" x14ac:dyDescent="0.25">
      <c r="A39" s="16">
        <v>38</v>
      </c>
      <c r="B39" s="17" t="s">
        <v>2078</v>
      </c>
      <c r="C39" s="18" t="s">
        <v>2079</v>
      </c>
      <c r="D39" s="28"/>
      <c r="E39" s="19" t="s">
        <v>115</v>
      </c>
      <c r="F39" s="19" t="s">
        <v>116</v>
      </c>
      <c r="G39" s="19" t="s">
        <v>679</v>
      </c>
      <c r="H39" s="19" t="s">
        <v>117</v>
      </c>
      <c r="I39" s="19" t="s">
        <v>658</v>
      </c>
      <c r="J39" s="19" t="s">
        <v>118</v>
      </c>
      <c r="K39" s="20">
        <v>3</v>
      </c>
      <c r="L39" s="21">
        <v>1</v>
      </c>
      <c r="M39" s="20">
        <v>6</v>
      </c>
      <c r="N39" s="21">
        <v>6</v>
      </c>
      <c r="O39" s="20">
        <v>7</v>
      </c>
      <c r="P39" s="21">
        <v>3</v>
      </c>
      <c r="Q39" s="22">
        <v>126</v>
      </c>
      <c r="R39" s="23">
        <v>18</v>
      </c>
    </row>
    <row r="40" spans="1:18" ht="105" x14ac:dyDescent="0.25">
      <c r="A40" s="16">
        <v>39</v>
      </c>
      <c r="B40" s="17" t="s">
        <v>2078</v>
      </c>
      <c r="C40" s="18" t="s">
        <v>2079</v>
      </c>
      <c r="D40" s="28"/>
      <c r="E40" s="19" t="s">
        <v>200</v>
      </c>
      <c r="F40" s="19" t="s">
        <v>201</v>
      </c>
      <c r="G40" s="19" t="s">
        <v>754</v>
      </c>
      <c r="H40" s="19" t="s">
        <v>202</v>
      </c>
      <c r="I40" s="19" t="s">
        <v>658</v>
      </c>
      <c r="J40" s="19" t="s">
        <v>203</v>
      </c>
      <c r="K40" s="20">
        <v>3</v>
      </c>
      <c r="L40" s="21">
        <v>0.5</v>
      </c>
      <c r="M40" s="20">
        <v>6</v>
      </c>
      <c r="N40" s="21">
        <v>6</v>
      </c>
      <c r="O40" s="20">
        <v>7</v>
      </c>
      <c r="P40" s="21">
        <v>3</v>
      </c>
      <c r="Q40" s="22">
        <v>126</v>
      </c>
      <c r="R40" s="23">
        <v>9</v>
      </c>
    </row>
    <row r="41" spans="1:18" ht="126" x14ac:dyDescent="0.25">
      <c r="A41" s="16">
        <v>40</v>
      </c>
      <c r="B41" s="17" t="s">
        <v>2078</v>
      </c>
      <c r="C41" s="18" t="s">
        <v>2079</v>
      </c>
      <c r="D41" s="28"/>
      <c r="E41" s="19" t="s">
        <v>216</v>
      </c>
      <c r="F41" s="19" t="s">
        <v>217</v>
      </c>
      <c r="G41" s="19" t="s">
        <v>757</v>
      </c>
      <c r="H41" s="19" t="s">
        <v>218</v>
      </c>
      <c r="I41" s="19" t="s">
        <v>599</v>
      </c>
      <c r="J41" s="19" t="s">
        <v>219</v>
      </c>
      <c r="K41" s="20">
        <v>1</v>
      </c>
      <c r="L41" s="21">
        <v>0.5</v>
      </c>
      <c r="M41" s="20">
        <v>6</v>
      </c>
      <c r="N41" s="21">
        <v>6</v>
      </c>
      <c r="O41" s="20">
        <v>7</v>
      </c>
      <c r="P41" s="21">
        <v>7</v>
      </c>
      <c r="Q41" s="22">
        <v>42</v>
      </c>
      <c r="R41" s="23">
        <v>21</v>
      </c>
    </row>
    <row r="42" spans="1:18" ht="84" x14ac:dyDescent="0.25">
      <c r="A42" s="16">
        <v>41</v>
      </c>
      <c r="B42" s="17" t="s">
        <v>2078</v>
      </c>
      <c r="C42" s="18" t="s">
        <v>2079</v>
      </c>
      <c r="D42" s="28"/>
      <c r="E42" s="19" t="s">
        <v>103</v>
      </c>
      <c r="F42" s="19" t="s">
        <v>246</v>
      </c>
      <c r="G42" s="19" t="s">
        <v>776</v>
      </c>
      <c r="H42" s="19" t="s">
        <v>247</v>
      </c>
      <c r="I42" s="19" t="s">
        <v>599</v>
      </c>
      <c r="J42" s="19" t="s">
        <v>248</v>
      </c>
      <c r="K42" s="20">
        <v>1</v>
      </c>
      <c r="L42" s="21">
        <v>0.5</v>
      </c>
      <c r="M42" s="20">
        <v>6</v>
      </c>
      <c r="N42" s="21">
        <v>6</v>
      </c>
      <c r="O42" s="20">
        <v>7</v>
      </c>
      <c r="P42" s="21">
        <v>3</v>
      </c>
      <c r="Q42" s="22">
        <v>42</v>
      </c>
      <c r="R42" s="23">
        <v>9</v>
      </c>
    </row>
    <row r="43" spans="1:18" ht="105" x14ac:dyDescent="0.25">
      <c r="A43" s="16">
        <v>42</v>
      </c>
      <c r="B43" s="17" t="s">
        <v>2078</v>
      </c>
      <c r="C43" s="18" t="s">
        <v>2079</v>
      </c>
      <c r="D43" s="28"/>
      <c r="E43" s="19" t="s">
        <v>255</v>
      </c>
      <c r="F43" s="19" t="s">
        <v>256</v>
      </c>
      <c r="G43" s="19" t="s">
        <v>782</v>
      </c>
      <c r="H43" s="19" t="s">
        <v>257</v>
      </c>
      <c r="I43" s="19" t="s">
        <v>599</v>
      </c>
      <c r="J43" s="19" t="s">
        <v>258</v>
      </c>
      <c r="K43" s="20">
        <v>1</v>
      </c>
      <c r="L43" s="21">
        <v>0.5</v>
      </c>
      <c r="M43" s="20">
        <v>6</v>
      </c>
      <c r="N43" s="21">
        <v>6</v>
      </c>
      <c r="O43" s="20">
        <v>7</v>
      </c>
      <c r="P43" s="21">
        <v>3</v>
      </c>
      <c r="Q43" s="22">
        <v>42</v>
      </c>
      <c r="R43" s="23">
        <v>9</v>
      </c>
    </row>
    <row r="44" spans="1:18" ht="105" x14ac:dyDescent="0.25">
      <c r="A44" s="16">
        <v>43</v>
      </c>
      <c r="B44" s="17" t="s">
        <v>2078</v>
      </c>
      <c r="C44" s="18" t="s">
        <v>2079</v>
      </c>
      <c r="D44" s="28"/>
      <c r="E44" s="19" t="s">
        <v>261</v>
      </c>
      <c r="F44" s="19" t="s">
        <v>506</v>
      </c>
      <c r="G44" s="19" t="s">
        <v>786</v>
      </c>
      <c r="H44" s="19" t="s">
        <v>507</v>
      </c>
      <c r="I44" s="19" t="s">
        <v>599</v>
      </c>
      <c r="J44" s="19" t="s">
        <v>264</v>
      </c>
      <c r="K44" s="20">
        <v>1</v>
      </c>
      <c r="L44" s="21">
        <v>0.5</v>
      </c>
      <c r="M44" s="20">
        <v>6</v>
      </c>
      <c r="N44" s="21">
        <v>6</v>
      </c>
      <c r="O44" s="20">
        <v>7</v>
      </c>
      <c r="P44" s="21">
        <v>7</v>
      </c>
      <c r="Q44" s="22">
        <v>42</v>
      </c>
      <c r="R44" s="23">
        <v>21</v>
      </c>
    </row>
    <row r="45" spans="1:18" ht="126" x14ac:dyDescent="0.25">
      <c r="A45" s="16">
        <v>44</v>
      </c>
      <c r="B45" s="17" t="s">
        <v>2078</v>
      </c>
      <c r="C45" s="18" t="s">
        <v>2079</v>
      </c>
      <c r="D45" s="28"/>
      <c r="E45" s="19" t="s">
        <v>267</v>
      </c>
      <c r="F45" s="19" t="s">
        <v>268</v>
      </c>
      <c r="G45" s="19" t="s">
        <v>796</v>
      </c>
      <c r="H45" s="19" t="s">
        <v>269</v>
      </c>
      <c r="I45" s="19" t="s">
        <v>599</v>
      </c>
      <c r="J45" s="19" t="s">
        <v>270</v>
      </c>
      <c r="K45" s="20">
        <v>1</v>
      </c>
      <c r="L45" s="21">
        <v>0.5</v>
      </c>
      <c r="M45" s="20">
        <v>6</v>
      </c>
      <c r="N45" s="21">
        <v>6</v>
      </c>
      <c r="O45" s="20">
        <v>7</v>
      </c>
      <c r="P45" s="21">
        <v>7</v>
      </c>
      <c r="Q45" s="22">
        <v>42</v>
      </c>
      <c r="R45" s="23">
        <v>21</v>
      </c>
    </row>
    <row r="46" spans="1:18" ht="210" x14ac:dyDescent="0.25">
      <c r="A46" s="16">
        <v>45</v>
      </c>
      <c r="B46" s="17" t="s">
        <v>2078</v>
      </c>
      <c r="C46" s="18" t="s">
        <v>2079</v>
      </c>
      <c r="D46" s="28"/>
      <c r="E46" s="19" t="s">
        <v>278</v>
      </c>
      <c r="F46" s="19" t="s">
        <v>279</v>
      </c>
      <c r="G46" s="19" t="s">
        <v>797</v>
      </c>
      <c r="H46" s="19" t="s">
        <v>280</v>
      </c>
      <c r="I46" s="19" t="s">
        <v>595</v>
      </c>
      <c r="J46" s="19" t="s">
        <v>243</v>
      </c>
      <c r="K46" s="20">
        <v>0.5</v>
      </c>
      <c r="L46" s="21">
        <v>0.52</v>
      </c>
      <c r="M46" s="20">
        <v>6</v>
      </c>
      <c r="N46" s="21">
        <v>6</v>
      </c>
      <c r="O46" s="20">
        <v>3</v>
      </c>
      <c r="P46" s="21">
        <v>3</v>
      </c>
      <c r="Q46" s="22">
        <v>9</v>
      </c>
      <c r="R46" s="23">
        <v>9.36</v>
      </c>
    </row>
    <row r="47" spans="1:18" ht="105" x14ac:dyDescent="0.25">
      <c r="A47" s="16">
        <v>46</v>
      </c>
      <c r="B47" s="17" t="s">
        <v>2078</v>
      </c>
      <c r="C47" s="18" t="s">
        <v>2079</v>
      </c>
      <c r="D47" s="28"/>
      <c r="E47" s="19" t="s">
        <v>283</v>
      </c>
      <c r="F47" s="19" t="s">
        <v>284</v>
      </c>
      <c r="G47" s="19" t="s">
        <v>800</v>
      </c>
      <c r="H47" s="19" t="s">
        <v>285</v>
      </c>
      <c r="I47" s="19" t="s">
        <v>599</v>
      </c>
      <c r="J47" s="19" t="s">
        <v>286</v>
      </c>
      <c r="K47" s="20">
        <v>1</v>
      </c>
      <c r="L47" s="21">
        <v>0.5</v>
      </c>
      <c r="M47" s="20">
        <v>6</v>
      </c>
      <c r="N47" s="21">
        <v>6</v>
      </c>
      <c r="O47" s="20">
        <v>7</v>
      </c>
      <c r="P47" s="21">
        <v>7</v>
      </c>
      <c r="Q47" s="22">
        <v>42</v>
      </c>
      <c r="R47" s="23">
        <v>21</v>
      </c>
    </row>
    <row r="48" spans="1:18" ht="126" x14ac:dyDescent="0.25">
      <c r="A48" s="16">
        <v>47</v>
      </c>
      <c r="B48" s="17" t="s">
        <v>2081</v>
      </c>
      <c r="C48" s="18" t="s">
        <v>2082</v>
      </c>
      <c r="D48" s="28"/>
      <c r="E48" s="19" t="s">
        <v>2083</v>
      </c>
      <c r="F48" s="19" t="s">
        <v>139</v>
      </c>
      <c r="G48" s="19" t="s">
        <v>689</v>
      </c>
      <c r="H48" s="19" t="s">
        <v>140</v>
      </c>
      <c r="I48" s="19" t="s">
        <v>599</v>
      </c>
      <c r="J48" s="19" t="s">
        <v>141</v>
      </c>
      <c r="K48" s="20">
        <v>1</v>
      </c>
      <c r="L48" s="21">
        <v>0.5</v>
      </c>
      <c r="M48" s="20">
        <v>6</v>
      </c>
      <c r="N48" s="21">
        <v>6</v>
      </c>
      <c r="O48" s="20">
        <v>7</v>
      </c>
      <c r="P48" s="21">
        <v>3</v>
      </c>
      <c r="Q48" s="22">
        <v>42</v>
      </c>
      <c r="R48" s="23">
        <v>9</v>
      </c>
    </row>
    <row r="49" spans="1:18" ht="147" x14ac:dyDescent="0.25">
      <c r="A49" s="16">
        <v>48</v>
      </c>
      <c r="B49" s="17" t="s">
        <v>2081</v>
      </c>
      <c r="C49" s="18" t="s">
        <v>2082</v>
      </c>
      <c r="D49" s="28"/>
      <c r="E49" s="19" t="s">
        <v>2084</v>
      </c>
      <c r="F49" s="19" t="s">
        <v>145</v>
      </c>
      <c r="G49" s="19" t="s">
        <v>692</v>
      </c>
      <c r="H49" s="19" t="s">
        <v>146</v>
      </c>
      <c r="I49" s="19" t="s">
        <v>599</v>
      </c>
      <c r="J49" s="19" t="s">
        <v>141</v>
      </c>
      <c r="K49" s="20">
        <v>1</v>
      </c>
      <c r="L49" s="21">
        <v>0.5</v>
      </c>
      <c r="M49" s="20">
        <v>6</v>
      </c>
      <c r="N49" s="21">
        <v>6</v>
      </c>
      <c r="O49" s="20">
        <v>7</v>
      </c>
      <c r="P49" s="21">
        <v>3</v>
      </c>
      <c r="Q49" s="22">
        <v>42</v>
      </c>
      <c r="R49" s="23">
        <v>9</v>
      </c>
    </row>
    <row r="50" spans="1:18" ht="84" x14ac:dyDescent="0.25">
      <c r="A50" s="16">
        <v>49</v>
      </c>
      <c r="B50" s="17" t="s">
        <v>2081</v>
      </c>
      <c r="C50" s="18" t="s">
        <v>2082</v>
      </c>
      <c r="D50" s="28"/>
      <c r="E50" s="19" t="s">
        <v>103</v>
      </c>
      <c r="F50" s="19" t="s">
        <v>246</v>
      </c>
      <c r="G50" s="19" t="s">
        <v>776</v>
      </c>
      <c r="H50" s="19" t="s">
        <v>247</v>
      </c>
      <c r="I50" s="19" t="s">
        <v>599</v>
      </c>
      <c r="J50" s="19" t="s">
        <v>248</v>
      </c>
      <c r="K50" s="20">
        <v>1</v>
      </c>
      <c r="L50" s="21">
        <v>0.5</v>
      </c>
      <c r="M50" s="20">
        <v>6</v>
      </c>
      <c r="N50" s="21">
        <v>6</v>
      </c>
      <c r="O50" s="20">
        <v>7</v>
      </c>
      <c r="P50" s="21">
        <v>3</v>
      </c>
      <c r="Q50" s="22">
        <v>42</v>
      </c>
      <c r="R50" s="23">
        <v>9</v>
      </c>
    </row>
    <row r="51" spans="1:18" ht="105" x14ac:dyDescent="0.25">
      <c r="A51" s="16">
        <v>50</v>
      </c>
      <c r="B51" s="17" t="s">
        <v>2081</v>
      </c>
      <c r="C51" s="18" t="s">
        <v>2082</v>
      </c>
      <c r="D51" s="28"/>
      <c r="E51" s="19" t="s">
        <v>255</v>
      </c>
      <c r="F51" s="19" t="s">
        <v>256</v>
      </c>
      <c r="G51" s="19" t="s">
        <v>782</v>
      </c>
      <c r="H51" s="19" t="s">
        <v>257</v>
      </c>
      <c r="I51" s="19" t="s">
        <v>599</v>
      </c>
      <c r="J51" s="19" t="s">
        <v>258</v>
      </c>
      <c r="K51" s="20">
        <v>1</v>
      </c>
      <c r="L51" s="21">
        <v>0.5</v>
      </c>
      <c r="M51" s="20">
        <v>6</v>
      </c>
      <c r="N51" s="21">
        <v>6</v>
      </c>
      <c r="O51" s="20">
        <v>7</v>
      </c>
      <c r="P51" s="21">
        <v>3</v>
      </c>
      <c r="Q51" s="22">
        <v>42</v>
      </c>
      <c r="R51" s="23">
        <v>9</v>
      </c>
    </row>
    <row r="52" spans="1:18" ht="105" x14ac:dyDescent="0.25">
      <c r="A52" s="16">
        <v>51</v>
      </c>
      <c r="B52" s="17" t="s">
        <v>2081</v>
      </c>
      <c r="C52" s="18" t="s">
        <v>2082</v>
      </c>
      <c r="D52" s="28"/>
      <c r="E52" s="19" t="s">
        <v>261</v>
      </c>
      <c r="F52" s="19" t="s">
        <v>506</v>
      </c>
      <c r="G52" s="19" t="s">
        <v>786</v>
      </c>
      <c r="H52" s="19" t="s">
        <v>507</v>
      </c>
      <c r="I52" s="19" t="s">
        <v>599</v>
      </c>
      <c r="J52" s="19" t="s">
        <v>264</v>
      </c>
      <c r="K52" s="20">
        <v>1</v>
      </c>
      <c r="L52" s="21">
        <v>0.5</v>
      </c>
      <c r="M52" s="20">
        <v>6</v>
      </c>
      <c r="N52" s="21">
        <v>6</v>
      </c>
      <c r="O52" s="20">
        <v>7</v>
      </c>
      <c r="P52" s="21">
        <v>7</v>
      </c>
      <c r="Q52" s="22">
        <v>42</v>
      </c>
      <c r="R52" s="23">
        <v>21</v>
      </c>
    </row>
    <row r="53" spans="1:18" ht="210" x14ac:dyDescent="0.25">
      <c r="A53" s="16">
        <v>52</v>
      </c>
      <c r="B53" s="17" t="s">
        <v>2085</v>
      </c>
      <c r="C53" s="18" t="s">
        <v>2086</v>
      </c>
      <c r="D53" s="28"/>
      <c r="E53" s="19" t="s">
        <v>2087</v>
      </c>
      <c r="F53" s="19" t="s">
        <v>76</v>
      </c>
      <c r="G53" s="19" t="s">
        <v>630</v>
      </c>
      <c r="H53" s="19" t="s">
        <v>77</v>
      </c>
      <c r="I53" s="19" t="s">
        <v>599</v>
      </c>
      <c r="J53" s="19" t="s">
        <v>78</v>
      </c>
      <c r="K53" s="20">
        <v>0.5</v>
      </c>
      <c r="L53" s="21">
        <v>0.2</v>
      </c>
      <c r="M53" s="20">
        <v>6</v>
      </c>
      <c r="N53" s="21">
        <v>6</v>
      </c>
      <c r="O53" s="20">
        <v>15</v>
      </c>
      <c r="P53" s="21">
        <v>15</v>
      </c>
      <c r="Q53" s="22">
        <v>45</v>
      </c>
      <c r="R53" s="23">
        <v>18.000000000000004</v>
      </c>
    </row>
    <row r="54" spans="1:18" ht="210" x14ac:dyDescent="0.25">
      <c r="A54" s="16">
        <v>53</v>
      </c>
      <c r="B54" s="17" t="s">
        <v>2085</v>
      </c>
      <c r="C54" s="18" t="s">
        <v>2086</v>
      </c>
      <c r="D54" s="28"/>
      <c r="E54" s="19" t="s">
        <v>2088</v>
      </c>
      <c r="F54" s="19" t="s">
        <v>82</v>
      </c>
      <c r="G54" s="19" t="s">
        <v>633</v>
      </c>
      <c r="H54" s="19" t="s">
        <v>83</v>
      </c>
      <c r="I54" s="19" t="s">
        <v>599</v>
      </c>
      <c r="J54" s="19" t="s">
        <v>78</v>
      </c>
      <c r="K54" s="20">
        <v>0.2</v>
      </c>
      <c r="L54" s="21">
        <v>0.1</v>
      </c>
      <c r="M54" s="20">
        <v>6</v>
      </c>
      <c r="N54" s="21">
        <v>6</v>
      </c>
      <c r="O54" s="20">
        <v>40</v>
      </c>
      <c r="P54" s="21">
        <v>40</v>
      </c>
      <c r="Q54" s="22">
        <v>48.000000000000007</v>
      </c>
      <c r="R54" s="23">
        <v>24.000000000000004</v>
      </c>
    </row>
    <row r="55" spans="1:18" ht="84" x14ac:dyDescent="0.25">
      <c r="A55" s="16">
        <v>54</v>
      </c>
      <c r="B55" s="17" t="s">
        <v>2089</v>
      </c>
      <c r="C55" s="18" t="s">
        <v>2090</v>
      </c>
      <c r="D55" s="28"/>
      <c r="E55" s="19" t="s">
        <v>2091</v>
      </c>
      <c r="F55" s="19" t="s">
        <v>182</v>
      </c>
      <c r="G55" s="19" t="s">
        <v>714</v>
      </c>
      <c r="H55" s="19" t="s">
        <v>183</v>
      </c>
      <c r="I55" s="19" t="s">
        <v>595</v>
      </c>
      <c r="J55" s="19" t="s">
        <v>184</v>
      </c>
      <c r="K55" s="20">
        <v>3</v>
      </c>
      <c r="L55" s="21">
        <v>3</v>
      </c>
      <c r="M55" s="20">
        <v>6</v>
      </c>
      <c r="N55" s="21">
        <v>6</v>
      </c>
      <c r="O55" s="20">
        <v>1</v>
      </c>
      <c r="P55" s="21">
        <v>1</v>
      </c>
      <c r="Q55" s="22">
        <v>18</v>
      </c>
      <c r="R55" s="23">
        <v>18</v>
      </c>
    </row>
    <row r="56" spans="1:18" ht="84" x14ac:dyDescent="0.25">
      <c r="A56" s="16">
        <v>55</v>
      </c>
      <c r="B56" s="17" t="s">
        <v>2089</v>
      </c>
      <c r="C56" s="18" t="s">
        <v>2090</v>
      </c>
      <c r="D56" s="28"/>
      <c r="E56" s="19" t="s">
        <v>103</v>
      </c>
      <c r="F56" s="19" t="s">
        <v>246</v>
      </c>
      <c r="G56" s="19" t="s">
        <v>776</v>
      </c>
      <c r="H56" s="19" t="s">
        <v>247</v>
      </c>
      <c r="I56" s="19" t="s">
        <v>599</v>
      </c>
      <c r="J56" s="19" t="s">
        <v>248</v>
      </c>
      <c r="K56" s="20">
        <v>1</v>
      </c>
      <c r="L56" s="21">
        <v>0.5</v>
      </c>
      <c r="M56" s="20">
        <v>6</v>
      </c>
      <c r="N56" s="21">
        <v>6</v>
      </c>
      <c r="O56" s="20">
        <v>7</v>
      </c>
      <c r="P56" s="21">
        <v>3</v>
      </c>
      <c r="Q56" s="22">
        <v>42</v>
      </c>
      <c r="R56" s="23">
        <v>9</v>
      </c>
    </row>
    <row r="57" spans="1:18" ht="105" x14ac:dyDescent="0.25">
      <c r="A57" s="16">
        <v>56</v>
      </c>
      <c r="B57" s="17" t="s">
        <v>2089</v>
      </c>
      <c r="C57" s="18" t="s">
        <v>2090</v>
      </c>
      <c r="D57" s="28"/>
      <c r="E57" s="19" t="s">
        <v>255</v>
      </c>
      <c r="F57" s="19" t="s">
        <v>256</v>
      </c>
      <c r="G57" s="19" t="s">
        <v>782</v>
      </c>
      <c r="H57" s="19" t="s">
        <v>257</v>
      </c>
      <c r="I57" s="19" t="s">
        <v>599</v>
      </c>
      <c r="J57" s="19" t="s">
        <v>258</v>
      </c>
      <c r="K57" s="20">
        <v>1</v>
      </c>
      <c r="L57" s="21">
        <v>0.5</v>
      </c>
      <c r="M57" s="20">
        <v>6</v>
      </c>
      <c r="N57" s="21">
        <v>6</v>
      </c>
      <c r="O57" s="20">
        <v>7</v>
      </c>
      <c r="P57" s="21">
        <v>3</v>
      </c>
      <c r="Q57" s="22">
        <v>42</v>
      </c>
      <c r="R57" s="23">
        <v>9</v>
      </c>
    </row>
    <row r="58" spans="1:18" ht="126" x14ac:dyDescent="0.25">
      <c r="A58" s="16">
        <v>57</v>
      </c>
      <c r="B58" s="17" t="s">
        <v>2089</v>
      </c>
      <c r="C58" s="18" t="s">
        <v>2090</v>
      </c>
      <c r="D58" s="28"/>
      <c r="E58" s="19" t="s">
        <v>267</v>
      </c>
      <c r="F58" s="19" t="s">
        <v>268</v>
      </c>
      <c r="G58" s="19" t="s">
        <v>796</v>
      </c>
      <c r="H58" s="19" t="s">
        <v>269</v>
      </c>
      <c r="I58" s="19" t="s">
        <v>599</v>
      </c>
      <c r="J58" s="19" t="s">
        <v>270</v>
      </c>
      <c r="K58" s="20">
        <v>1</v>
      </c>
      <c r="L58" s="21">
        <v>0.5</v>
      </c>
      <c r="M58" s="20">
        <v>6</v>
      </c>
      <c r="N58" s="21">
        <v>6</v>
      </c>
      <c r="O58" s="20">
        <v>7</v>
      </c>
      <c r="P58" s="21">
        <v>7</v>
      </c>
      <c r="Q58" s="22">
        <v>42</v>
      </c>
      <c r="R58" s="23">
        <v>21</v>
      </c>
    </row>
    <row r="59" spans="1:18" ht="84" x14ac:dyDescent="0.25">
      <c r="A59" s="16">
        <v>58</v>
      </c>
      <c r="B59" s="17" t="s">
        <v>2065</v>
      </c>
      <c r="C59" s="18" t="s">
        <v>2066</v>
      </c>
      <c r="D59" s="28"/>
      <c r="E59" s="19" t="s">
        <v>181</v>
      </c>
      <c r="F59" s="19" t="s">
        <v>182</v>
      </c>
      <c r="G59" s="19" t="s">
        <v>714</v>
      </c>
      <c r="H59" s="19" t="s">
        <v>183</v>
      </c>
      <c r="I59" s="19" t="s">
        <v>595</v>
      </c>
      <c r="J59" s="19" t="s">
        <v>184</v>
      </c>
      <c r="K59" s="20">
        <v>3</v>
      </c>
      <c r="L59" s="21">
        <v>3</v>
      </c>
      <c r="M59" s="20">
        <v>6</v>
      </c>
      <c r="N59" s="21">
        <v>6</v>
      </c>
      <c r="O59" s="20">
        <v>1</v>
      </c>
      <c r="P59" s="21">
        <v>1</v>
      </c>
      <c r="Q59" s="22">
        <v>18</v>
      </c>
      <c r="R59" s="23">
        <v>18</v>
      </c>
    </row>
    <row r="60" spans="1:18" ht="84" x14ac:dyDescent="0.25">
      <c r="A60" s="16">
        <v>59</v>
      </c>
      <c r="B60" s="17" t="s">
        <v>2065</v>
      </c>
      <c r="C60" s="18" t="s">
        <v>2066</v>
      </c>
      <c r="D60" s="28"/>
      <c r="E60" s="19" t="s">
        <v>103</v>
      </c>
      <c r="F60" s="19" t="s">
        <v>246</v>
      </c>
      <c r="G60" s="19" t="s">
        <v>776</v>
      </c>
      <c r="H60" s="19" t="s">
        <v>247</v>
      </c>
      <c r="I60" s="19" t="s">
        <v>599</v>
      </c>
      <c r="J60" s="19" t="s">
        <v>248</v>
      </c>
      <c r="K60" s="20">
        <v>1</v>
      </c>
      <c r="L60" s="21">
        <v>0.5</v>
      </c>
      <c r="M60" s="20">
        <v>6</v>
      </c>
      <c r="N60" s="21">
        <v>6</v>
      </c>
      <c r="O60" s="20">
        <v>7</v>
      </c>
      <c r="P60" s="21">
        <v>3</v>
      </c>
      <c r="Q60" s="22">
        <v>42</v>
      </c>
      <c r="R60" s="23">
        <v>9</v>
      </c>
    </row>
    <row r="61" spans="1:18" ht="105" x14ac:dyDescent="0.25">
      <c r="A61" s="16">
        <v>60</v>
      </c>
      <c r="B61" s="17" t="s">
        <v>2065</v>
      </c>
      <c r="C61" s="18" t="s">
        <v>2066</v>
      </c>
      <c r="D61" s="28"/>
      <c r="E61" s="19" t="s">
        <v>255</v>
      </c>
      <c r="F61" s="19" t="s">
        <v>256</v>
      </c>
      <c r="G61" s="19" t="s">
        <v>782</v>
      </c>
      <c r="H61" s="19" t="s">
        <v>257</v>
      </c>
      <c r="I61" s="19" t="s">
        <v>599</v>
      </c>
      <c r="J61" s="19" t="s">
        <v>258</v>
      </c>
      <c r="K61" s="20">
        <v>1</v>
      </c>
      <c r="L61" s="21">
        <v>0.5</v>
      </c>
      <c r="M61" s="20">
        <v>6</v>
      </c>
      <c r="N61" s="21">
        <v>6</v>
      </c>
      <c r="O61" s="20">
        <v>7</v>
      </c>
      <c r="P61" s="21">
        <v>3</v>
      </c>
      <c r="Q61" s="22">
        <v>42</v>
      </c>
      <c r="R61" s="23">
        <v>9</v>
      </c>
    </row>
    <row r="62" spans="1:18" ht="126" x14ac:dyDescent="0.25">
      <c r="A62" s="16">
        <v>61</v>
      </c>
      <c r="B62" s="17" t="s">
        <v>2065</v>
      </c>
      <c r="C62" s="18" t="s">
        <v>2066</v>
      </c>
      <c r="D62" s="28"/>
      <c r="E62" s="19" t="s">
        <v>267</v>
      </c>
      <c r="F62" s="19" t="s">
        <v>268</v>
      </c>
      <c r="G62" s="19" t="s">
        <v>796</v>
      </c>
      <c r="H62" s="19" t="s">
        <v>269</v>
      </c>
      <c r="I62" s="19" t="s">
        <v>599</v>
      </c>
      <c r="J62" s="19" t="s">
        <v>270</v>
      </c>
      <c r="K62" s="20">
        <v>1</v>
      </c>
      <c r="L62" s="21">
        <v>0.5</v>
      </c>
      <c r="M62" s="20">
        <v>6</v>
      </c>
      <c r="N62" s="21">
        <v>6</v>
      </c>
      <c r="O62" s="20">
        <v>7</v>
      </c>
      <c r="P62" s="21">
        <v>7</v>
      </c>
      <c r="Q62" s="22">
        <v>42</v>
      </c>
      <c r="R62" s="23">
        <v>21</v>
      </c>
    </row>
    <row r="63" spans="1:18" ht="210" x14ac:dyDescent="0.25">
      <c r="A63" s="16">
        <v>62</v>
      </c>
      <c r="B63" s="17" t="s">
        <v>2092</v>
      </c>
      <c r="C63" s="18" t="s">
        <v>2093</v>
      </c>
      <c r="D63" s="28"/>
      <c r="E63" s="19" t="s">
        <v>75</v>
      </c>
      <c r="F63" s="19" t="s">
        <v>76</v>
      </c>
      <c r="G63" s="19" t="s">
        <v>630</v>
      </c>
      <c r="H63" s="19" t="s">
        <v>77</v>
      </c>
      <c r="I63" s="19" t="s">
        <v>599</v>
      </c>
      <c r="J63" s="19" t="s">
        <v>78</v>
      </c>
      <c r="K63" s="20">
        <v>0.5</v>
      </c>
      <c r="L63" s="21">
        <v>0.2</v>
      </c>
      <c r="M63" s="20">
        <v>6</v>
      </c>
      <c r="N63" s="21">
        <v>6</v>
      </c>
      <c r="O63" s="20">
        <v>15</v>
      </c>
      <c r="P63" s="21">
        <v>15</v>
      </c>
      <c r="Q63" s="22">
        <v>45</v>
      </c>
      <c r="R63" s="23">
        <v>18.000000000000004</v>
      </c>
    </row>
    <row r="64" spans="1:18" ht="210" x14ac:dyDescent="0.25">
      <c r="A64" s="16">
        <v>63</v>
      </c>
      <c r="B64" s="17" t="s">
        <v>2092</v>
      </c>
      <c r="C64" s="18" t="s">
        <v>2093</v>
      </c>
      <c r="D64" s="28"/>
      <c r="E64" s="19" t="s">
        <v>2088</v>
      </c>
      <c r="F64" s="19" t="s">
        <v>82</v>
      </c>
      <c r="G64" s="19" t="s">
        <v>633</v>
      </c>
      <c r="H64" s="19" t="s">
        <v>83</v>
      </c>
      <c r="I64" s="19" t="s">
        <v>599</v>
      </c>
      <c r="J64" s="19" t="s">
        <v>78</v>
      </c>
      <c r="K64" s="20">
        <v>0.2</v>
      </c>
      <c r="L64" s="21">
        <v>0.1</v>
      </c>
      <c r="M64" s="20">
        <v>6</v>
      </c>
      <c r="N64" s="21">
        <v>6</v>
      </c>
      <c r="O64" s="20">
        <v>40</v>
      </c>
      <c r="P64" s="21">
        <v>40</v>
      </c>
      <c r="Q64" s="22">
        <v>48.000000000000007</v>
      </c>
      <c r="R64" s="23">
        <v>24.000000000000004</v>
      </c>
    </row>
    <row r="65" spans="1:18" ht="189" x14ac:dyDescent="0.25">
      <c r="A65" s="16">
        <v>64</v>
      </c>
      <c r="B65" s="17" t="s">
        <v>2092</v>
      </c>
      <c r="C65" s="18" t="s">
        <v>2093</v>
      </c>
      <c r="D65" s="28"/>
      <c r="E65" s="19" t="s">
        <v>103</v>
      </c>
      <c r="F65" s="19" t="s">
        <v>104</v>
      </c>
      <c r="G65" s="19" t="s">
        <v>643</v>
      </c>
      <c r="H65" s="19" t="s">
        <v>105</v>
      </c>
      <c r="I65" s="19" t="s">
        <v>599</v>
      </c>
      <c r="J65" s="19" t="s">
        <v>106</v>
      </c>
      <c r="K65" s="20">
        <v>0.5</v>
      </c>
      <c r="L65" s="21">
        <v>0.2</v>
      </c>
      <c r="M65" s="20">
        <v>6</v>
      </c>
      <c r="N65" s="21">
        <v>6</v>
      </c>
      <c r="O65" s="20">
        <v>15</v>
      </c>
      <c r="P65" s="21">
        <v>15</v>
      </c>
      <c r="Q65" s="22">
        <v>45</v>
      </c>
      <c r="R65" s="23">
        <v>18.000000000000004</v>
      </c>
    </row>
    <row r="66" spans="1:18" ht="168" x14ac:dyDescent="0.25">
      <c r="A66" s="16">
        <v>65</v>
      </c>
      <c r="B66" s="17" t="s">
        <v>2092</v>
      </c>
      <c r="C66" s="18" t="s">
        <v>2093</v>
      </c>
      <c r="D66" s="28"/>
      <c r="E66" s="19" t="s">
        <v>2080</v>
      </c>
      <c r="F66" s="19" t="s">
        <v>110</v>
      </c>
      <c r="G66" s="19" t="s">
        <v>646</v>
      </c>
      <c r="H66" s="19" t="s">
        <v>111</v>
      </c>
      <c r="I66" s="19" t="s">
        <v>599</v>
      </c>
      <c r="J66" s="19" t="s">
        <v>112</v>
      </c>
      <c r="K66" s="20">
        <v>3</v>
      </c>
      <c r="L66" s="21">
        <v>1</v>
      </c>
      <c r="M66" s="20">
        <v>6</v>
      </c>
      <c r="N66" s="21">
        <v>6</v>
      </c>
      <c r="O66" s="20">
        <v>3</v>
      </c>
      <c r="P66" s="21">
        <v>3</v>
      </c>
      <c r="Q66" s="22">
        <v>54</v>
      </c>
      <c r="R66" s="23">
        <v>18</v>
      </c>
    </row>
    <row r="67" spans="1:18" ht="105" x14ac:dyDescent="0.25">
      <c r="A67" s="16">
        <v>66</v>
      </c>
      <c r="B67" s="17" t="s">
        <v>2092</v>
      </c>
      <c r="C67" s="18" t="s">
        <v>2093</v>
      </c>
      <c r="D67" s="28"/>
      <c r="E67" s="19" t="s">
        <v>1827</v>
      </c>
      <c r="F67" s="19" t="s">
        <v>32</v>
      </c>
      <c r="G67" s="19" t="s">
        <v>1885</v>
      </c>
      <c r="H67" s="19" t="s">
        <v>1885</v>
      </c>
      <c r="I67" s="19" t="s">
        <v>599</v>
      </c>
      <c r="J67" s="19" t="s">
        <v>1819</v>
      </c>
      <c r="K67" s="20">
        <v>3</v>
      </c>
      <c r="L67" s="21">
        <v>1</v>
      </c>
      <c r="M67" s="20">
        <v>6</v>
      </c>
      <c r="N67" s="21">
        <v>6</v>
      </c>
      <c r="O67" s="20">
        <v>3</v>
      </c>
      <c r="P67" s="21">
        <v>3</v>
      </c>
      <c r="Q67" s="22">
        <v>54</v>
      </c>
      <c r="R67" s="23">
        <v>18</v>
      </c>
    </row>
    <row r="68" spans="1:18" ht="168" x14ac:dyDescent="0.25">
      <c r="A68" s="16">
        <v>67</v>
      </c>
      <c r="B68" s="17" t="s">
        <v>2092</v>
      </c>
      <c r="C68" s="18" t="s">
        <v>2093</v>
      </c>
      <c r="D68" s="28"/>
      <c r="E68" s="19" t="s">
        <v>115</v>
      </c>
      <c r="F68" s="19" t="s">
        <v>116</v>
      </c>
      <c r="G68" s="19" t="s">
        <v>1303</v>
      </c>
      <c r="H68" s="19" t="s">
        <v>1303</v>
      </c>
      <c r="I68" s="19" t="s">
        <v>658</v>
      </c>
      <c r="J68" s="19" t="s">
        <v>118</v>
      </c>
      <c r="K68" s="20">
        <v>3</v>
      </c>
      <c r="L68" s="21">
        <v>1</v>
      </c>
      <c r="M68" s="20">
        <v>6</v>
      </c>
      <c r="N68" s="21">
        <v>6</v>
      </c>
      <c r="O68" s="20">
        <v>7</v>
      </c>
      <c r="P68" s="21">
        <v>3</v>
      </c>
      <c r="Q68" s="22">
        <v>126</v>
      </c>
      <c r="R68" s="23">
        <v>18</v>
      </c>
    </row>
    <row r="69" spans="1:18" ht="273" x14ac:dyDescent="0.25">
      <c r="A69" s="16">
        <v>68</v>
      </c>
      <c r="B69" s="17" t="s">
        <v>2092</v>
      </c>
      <c r="C69" s="18" t="s">
        <v>2093</v>
      </c>
      <c r="D69" s="28"/>
      <c r="E69" s="19" t="s">
        <v>121</v>
      </c>
      <c r="F69" s="19" t="s">
        <v>122</v>
      </c>
      <c r="G69" s="19" t="s">
        <v>648</v>
      </c>
      <c r="H69" s="19" t="s">
        <v>123</v>
      </c>
      <c r="I69" s="19" t="s">
        <v>599</v>
      </c>
      <c r="J69" s="19" t="s">
        <v>124</v>
      </c>
      <c r="K69" s="20">
        <v>1</v>
      </c>
      <c r="L69" s="21">
        <v>0.5</v>
      </c>
      <c r="M69" s="20">
        <v>6</v>
      </c>
      <c r="N69" s="21">
        <v>6</v>
      </c>
      <c r="O69" s="20">
        <v>7</v>
      </c>
      <c r="P69" s="21">
        <v>7</v>
      </c>
      <c r="Q69" s="22">
        <v>42</v>
      </c>
      <c r="R69" s="23">
        <v>21</v>
      </c>
    </row>
    <row r="70" spans="1:18" ht="147" x14ac:dyDescent="0.25">
      <c r="A70" s="16">
        <v>69</v>
      </c>
      <c r="B70" s="17" t="s">
        <v>2092</v>
      </c>
      <c r="C70" s="18" t="s">
        <v>2093</v>
      </c>
      <c r="D70" s="28"/>
      <c r="E70" s="19" t="s">
        <v>2094</v>
      </c>
      <c r="F70" s="19" t="s">
        <v>139</v>
      </c>
      <c r="G70" s="19" t="s">
        <v>689</v>
      </c>
      <c r="H70" s="19" t="s">
        <v>140</v>
      </c>
      <c r="I70" s="19" t="s">
        <v>599</v>
      </c>
      <c r="J70" s="19" t="s">
        <v>141</v>
      </c>
      <c r="K70" s="20">
        <v>1</v>
      </c>
      <c r="L70" s="21">
        <v>0.5</v>
      </c>
      <c r="M70" s="20">
        <v>6</v>
      </c>
      <c r="N70" s="21">
        <v>6</v>
      </c>
      <c r="O70" s="20">
        <v>7</v>
      </c>
      <c r="P70" s="21">
        <v>3</v>
      </c>
      <c r="Q70" s="22">
        <v>42</v>
      </c>
      <c r="R70" s="23">
        <v>9</v>
      </c>
    </row>
    <row r="71" spans="1:18" ht="147" x14ac:dyDescent="0.25">
      <c r="A71" s="16">
        <v>70</v>
      </c>
      <c r="B71" s="17" t="s">
        <v>2092</v>
      </c>
      <c r="C71" s="18" t="s">
        <v>2093</v>
      </c>
      <c r="D71" s="28"/>
      <c r="E71" s="19" t="s">
        <v>1489</v>
      </c>
      <c r="F71" s="19" t="s">
        <v>145</v>
      </c>
      <c r="G71" s="19" t="s">
        <v>692</v>
      </c>
      <c r="H71" s="19" t="s">
        <v>146</v>
      </c>
      <c r="I71" s="19" t="s">
        <v>599</v>
      </c>
      <c r="J71" s="19" t="s">
        <v>141</v>
      </c>
      <c r="K71" s="20">
        <v>1</v>
      </c>
      <c r="L71" s="21">
        <v>0.5</v>
      </c>
      <c r="M71" s="20">
        <v>6</v>
      </c>
      <c r="N71" s="21">
        <v>6</v>
      </c>
      <c r="O71" s="20">
        <v>7</v>
      </c>
      <c r="P71" s="21">
        <v>3</v>
      </c>
      <c r="Q71" s="22">
        <v>42</v>
      </c>
      <c r="R71" s="23">
        <v>9</v>
      </c>
    </row>
    <row r="72" spans="1:18" ht="168" x14ac:dyDescent="0.25">
      <c r="A72" s="16">
        <v>71</v>
      </c>
      <c r="B72" s="17" t="s">
        <v>2092</v>
      </c>
      <c r="C72" s="18" t="s">
        <v>2093</v>
      </c>
      <c r="D72" s="28"/>
      <c r="E72" s="19" t="s">
        <v>165</v>
      </c>
      <c r="F72" s="19" t="s">
        <v>166</v>
      </c>
      <c r="G72" s="19" t="s">
        <v>698</v>
      </c>
      <c r="H72" s="19" t="s">
        <v>167</v>
      </c>
      <c r="I72" s="19" t="s">
        <v>599</v>
      </c>
      <c r="J72" s="19" t="s">
        <v>168</v>
      </c>
      <c r="K72" s="20">
        <v>3</v>
      </c>
      <c r="L72" s="21">
        <v>1</v>
      </c>
      <c r="M72" s="20">
        <v>3</v>
      </c>
      <c r="N72" s="21">
        <v>3</v>
      </c>
      <c r="O72" s="20">
        <v>3</v>
      </c>
      <c r="P72" s="21">
        <v>3</v>
      </c>
      <c r="Q72" s="22">
        <v>27</v>
      </c>
      <c r="R72" s="23">
        <v>9</v>
      </c>
    </row>
    <row r="73" spans="1:18" ht="105" x14ac:dyDescent="0.25">
      <c r="A73" s="16">
        <v>72</v>
      </c>
      <c r="B73" s="17" t="s">
        <v>2092</v>
      </c>
      <c r="C73" s="18" t="s">
        <v>2093</v>
      </c>
      <c r="D73" s="28"/>
      <c r="E73" s="19" t="s">
        <v>171</v>
      </c>
      <c r="F73" s="19" t="s">
        <v>172</v>
      </c>
      <c r="G73" s="19" t="s">
        <v>653</v>
      </c>
      <c r="H73" s="19" t="s">
        <v>173</v>
      </c>
      <c r="I73" s="19" t="s">
        <v>599</v>
      </c>
      <c r="J73" s="19" t="s">
        <v>654</v>
      </c>
      <c r="K73" s="20">
        <v>3</v>
      </c>
      <c r="L73" s="21">
        <v>0.5</v>
      </c>
      <c r="M73" s="20">
        <v>3</v>
      </c>
      <c r="N73" s="21">
        <v>3</v>
      </c>
      <c r="O73" s="20">
        <v>3</v>
      </c>
      <c r="P73" s="21">
        <v>3</v>
      </c>
      <c r="Q73" s="22">
        <v>27</v>
      </c>
      <c r="R73" s="23">
        <v>4.5</v>
      </c>
    </row>
    <row r="74" spans="1:18" ht="189" x14ac:dyDescent="0.25">
      <c r="A74" s="16">
        <v>73</v>
      </c>
      <c r="B74" s="17" t="s">
        <v>2092</v>
      </c>
      <c r="C74" s="18" t="s">
        <v>2093</v>
      </c>
      <c r="D74" s="28"/>
      <c r="E74" s="19" t="s">
        <v>2095</v>
      </c>
      <c r="F74" s="19" t="s">
        <v>178</v>
      </c>
      <c r="G74" s="19" t="s">
        <v>656</v>
      </c>
      <c r="H74" s="19" t="s">
        <v>179</v>
      </c>
      <c r="I74" s="19" t="s">
        <v>599</v>
      </c>
      <c r="J74" s="19" t="s">
        <v>180</v>
      </c>
      <c r="K74" s="20">
        <v>3</v>
      </c>
      <c r="L74" s="21">
        <v>1</v>
      </c>
      <c r="M74" s="20">
        <v>3</v>
      </c>
      <c r="N74" s="21">
        <v>3</v>
      </c>
      <c r="O74" s="20">
        <v>3</v>
      </c>
      <c r="P74" s="21">
        <v>3</v>
      </c>
      <c r="Q74" s="22">
        <v>27</v>
      </c>
      <c r="R74" s="23">
        <v>9</v>
      </c>
    </row>
    <row r="75" spans="1:18" ht="105" x14ac:dyDescent="0.25">
      <c r="A75" s="16">
        <v>74</v>
      </c>
      <c r="B75" s="17" t="s">
        <v>2092</v>
      </c>
      <c r="C75" s="18" t="s">
        <v>2093</v>
      </c>
      <c r="D75" s="28"/>
      <c r="E75" s="19" t="s">
        <v>194</v>
      </c>
      <c r="F75" s="19" t="s">
        <v>195</v>
      </c>
      <c r="G75" s="19" t="s">
        <v>733</v>
      </c>
      <c r="H75" s="19" t="s">
        <v>196</v>
      </c>
      <c r="I75" s="19" t="s">
        <v>658</v>
      </c>
      <c r="J75" s="19" t="s">
        <v>197</v>
      </c>
      <c r="K75" s="20">
        <v>3</v>
      </c>
      <c r="L75" s="21">
        <v>0.5</v>
      </c>
      <c r="M75" s="20">
        <v>6</v>
      </c>
      <c r="N75" s="21">
        <v>6</v>
      </c>
      <c r="O75" s="20">
        <v>7</v>
      </c>
      <c r="P75" s="21">
        <v>3</v>
      </c>
      <c r="Q75" s="22">
        <v>126</v>
      </c>
      <c r="R75" s="23">
        <v>9</v>
      </c>
    </row>
    <row r="76" spans="1:18" ht="105" x14ac:dyDescent="0.25">
      <c r="A76" s="16">
        <v>75</v>
      </c>
      <c r="B76" s="17" t="s">
        <v>2092</v>
      </c>
      <c r="C76" s="18" t="s">
        <v>2093</v>
      </c>
      <c r="D76" s="28"/>
      <c r="E76" s="19" t="s">
        <v>200</v>
      </c>
      <c r="F76" s="19" t="s">
        <v>201</v>
      </c>
      <c r="G76" s="19" t="s">
        <v>754</v>
      </c>
      <c r="H76" s="19" t="s">
        <v>202</v>
      </c>
      <c r="I76" s="19" t="s">
        <v>658</v>
      </c>
      <c r="J76" s="19" t="s">
        <v>203</v>
      </c>
      <c r="K76" s="20">
        <v>3</v>
      </c>
      <c r="L76" s="21">
        <v>0.5</v>
      </c>
      <c r="M76" s="20">
        <v>6</v>
      </c>
      <c r="N76" s="21">
        <v>6</v>
      </c>
      <c r="O76" s="20">
        <v>7</v>
      </c>
      <c r="P76" s="21">
        <v>3</v>
      </c>
      <c r="Q76" s="22">
        <v>126</v>
      </c>
      <c r="R76" s="23">
        <v>9</v>
      </c>
    </row>
    <row r="77" spans="1:18" ht="126" x14ac:dyDescent="0.25">
      <c r="A77" s="16">
        <v>76</v>
      </c>
      <c r="B77" s="17" t="s">
        <v>2092</v>
      </c>
      <c r="C77" s="18" t="s">
        <v>2093</v>
      </c>
      <c r="D77" s="28"/>
      <c r="E77" s="19" t="s">
        <v>216</v>
      </c>
      <c r="F77" s="19" t="s">
        <v>217</v>
      </c>
      <c r="G77" s="19" t="s">
        <v>757</v>
      </c>
      <c r="H77" s="19" t="s">
        <v>218</v>
      </c>
      <c r="I77" s="19" t="s">
        <v>599</v>
      </c>
      <c r="J77" s="19" t="s">
        <v>219</v>
      </c>
      <c r="K77" s="20">
        <v>1</v>
      </c>
      <c r="L77" s="21">
        <v>0.5</v>
      </c>
      <c r="M77" s="20">
        <v>6</v>
      </c>
      <c r="N77" s="21">
        <v>6</v>
      </c>
      <c r="O77" s="20">
        <v>7</v>
      </c>
      <c r="P77" s="21">
        <v>7</v>
      </c>
      <c r="Q77" s="22">
        <v>42</v>
      </c>
      <c r="R77" s="23">
        <v>21</v>
      </c>
    </row>
    <row r="78" spans="1:18" ht="105" x14ac:dyDescent="0.25">
      <c r="A78" s="16">
        <v>77</v>
      </c>
      <c r="B78" s="17" t="s">
        <v>2092</v>
      </c>
      <c r="C78" s="18" t="s">
        <v>2093</v>
      </c>
      <c r="D78" s="28"/>
      <c r="E78" s="19" t="s">
        <v>103</v>
      </c>
      <c r="F78" s="19" t="s">
        <v>246</v>
      </c>
      <c r="G78" s="19" t="s">
        <v>776</v>
      </c>
      <c r="H78" s="19" t="s">
        <v>247</v>
      </c>
      <c r="I78" s="19" t="s">
        <v>599</v>
      </c>
      <c r="J78" s="19" t="s">
        <v>248</v>
      </c>
      <c r="K78" s="20">
        <v>1</v>
      </c>
      <c r="L78" s="21">
        <v>0.5</v>
      </c>
      <c r="M78" s="20">
        <v>6</v>
      </c>
      <c r="N78" s="21">
        <v>6</v>
      </c>
      <c r="O78" s="20">
        <v>7</v>
      </c>
      <c r="P78" s="21">
        <v>3</v>
      </c>
      <c r="Q78" s="22">
        <v>42</v>
      </c>
      <c r="R78" s="23">
        <v>9</v>
      </c>
    </row>
    <row r="79" spans="1:18" ht="105" x14ac:dyDescent="0.25">
      <c r="A79" s="16">
        <v>78</v>
      </c>
      <c r="B79" s="17" t="s">
        <v>2092</v>
      </c>
      <c r="C79" s="18" t="s">
        <v>2093</v>
      </c>
      <c r="D79" s="28"/>
      <c r="E79" s="19" t="s">
        <v>255</v>
      </c>
      <c r="F79" s="19" t="s">
        <v>256</v>
      </c>
      <c r="G79" s="19" t="s">
        <v>782</v>
      </c>
      <c r="H79" s="19" t="s">
        <v>257</v>
      </c>
      <c r="I79" s="19" t="s">
        <v>599</v>
      </c>
      <c r="J79" s="19" t="s">
        <v>258</v>
      </c>
      <c r="K79" s="20">
        <v>1</v>
      </c>
      <c r="L79" s="21">
        <v>0.5</v>
      </c>
      <c r="M79" s="20">
        <v>6</v>
      </c>
      <c r="N79" s="21">
        <v>6</v>
      </c>
      <c r="O79" s="20">
        <v>7</v>
      </c>
      <c r="P79" s="21">
        <v>3</v>
      </c>
      <c r="Q79" s="22">
        <v>42</v>
      </c>
      <c r="R79" s="23">
        <v>9</v>
      </c>
    </row>
    <row r="80" spans="1:18" ht="105" x14ac:dyDescent="0.25">
      <c r="A80" s="16">
        <v>79</v>
      </c>
      <c r="B80" s="17" t="s">
        <v>2092</v>
      </c>
      <c r="C80" s="18" t="s">
        <v>2093</v>
      </c>
      <c r="D80" s="28"/>
      <c r="E80" s="19" t="s">
        <v>261</v>
      </c>
      <c r="F80" s="19" t="s">
        <v>506</v>
      </c>
      <c r="G80" s="19" t="s">
        <v>786</v>
      </c>
      <c r="H80" s="19" t="s">
        <v>507</v>
      </c>
      <c r="I80" s="19" t="s">
        <v>599</v>
      </c>
      <c r="J80" s="19" t="s">
        <v>264</v>
      </c>
      <c r="K80" s="20">
        <v>1</v>
      </c>
      <c r="L80" s="21">
        <v>0.5</v>
      </c>
      <c r="M80" s="20">
        <v>6</v>
      </c>
      <c r="N80" s="21">
        <v>6</v>
      </c>
      <c r="O80" s="20">
        <v>7</v>
      </c>
      <c r="P80" s="21">
        <v>7</v>
      </c>
      <c r="Q80" s="22">
        <v>42</v>
      </c>
      <c r="R80" s="23">
        <v>21</v>
      </c>
    </row>
    <row r="81" spans="1:18" ht="126" x14ac:dyDescent="0.25">
      <c r="A81" s="16">
        <v>80</v>
      </c>
      <c r="B81" s="17" t="s">
        <v>2092</v>
      </c>
      <c r="C81" s="18" t="s">
        <v>2093</v>
      </c>
      <c r="D81" s="28"/>
      <c r="E81" s="19" t="s">
        <v>267</v>
      </c>
      <c r="F81" s="19" t="s">
        <v>268</v>
      </c>
      <c r="G81" s="19" t="s">
        <v>796</v>
      </c>
      <c r="H81" s="19" t="s">
        <v>269</v>
      </c>
      <c r="I81" s="19" t="s">
        <v>599</v>
      </c>
      <c r="J81" s="19" t="s">
        <v>270</v>
      </c>
      <c r="K81" s="20">
        <v>1</v>
      </c>
      <c r="L81" s="21">
        <v>0.5</v>
      </c>
      <c r="M81" s="20">
        <v>6</v>
      </c>
      <c r="N81" s="21">
        <v>6</v>
      </c>
      <c r="O81" s="20">
        <v>7</v>
      </c>
      <c r="P81" s="21">
        <v>7</v>
      </c>
      <c r="Q81" s="22">
        <v>42</v>
      </c>
      <c r="R81" s="23">
        <v>21</v>
      </c>
    </row>
    <row r="82" spans="1:18" ht="210" x14ac:dyDescent="0.25">
      <c r="A82" s="16">
        <v>81</v>
      </c>
      <c r="B82" s="17" t="s">
        <v>2092</v>
      </c>
      <c r="C82" s="18" t="s">
        <v>2093</v>
      </c>
      <c r="D82" s="28"/>
      <c r="E82" s="19" t="s">
        <v>278</v>
      </c>
      <c r="F82" s="19" t="s">
        <v>279</v>
      </c>
      <c r="G82" s="19" t="s">
        <v>797</v>
      </c>
      <c r="H82" s="19" t="s">
        <v>280</v>
      </c>
      <c r="I82" s="19" t="s">
        <v>595</v>
      </c>
      <c r="J82" s="19" t="s">
        <v>243</v>
      </c>
      <c r="K82" s="20">
        <v>0.5</v>
      </c>
      <c r="L82" s="21">
        <v>0.52</v>
      </c>
      <c r="M82" s="20">
        <v>6</v>
      </c>
      <c r="N82" s="21">
        <v>6</v>
      </c>
      <c r="O82" s="20">
        <v>3</v>
      </c>
      <c r="P82" s="21">
        <v>3</v>
      </c>
      <c r="Q82" s="22">
        <v>9</v>
      </c>
      <c r="R82" s="23">
        <v>9.36</v>
      </c>
    </row>
    <row r="83" spans="1:18" ht="105" x14ac:dyDescent="0.25">
      <c r="A83" s="16">
        <v>82</v>
      </c>
      <c r="B83" s="17" t="s">
        <v>2092</v>
      </c>
      <c r="C83" s="18" t="s">
        <v>2093</v>
      </c>
      <c r="D83" s="28"/>
      <c r="E83" s="19" t="s">
        <v>283</v>
      </c>
      <c r="F83" s="19" t="s">
        <v>284</v>
      </c>
      <c r="G83" s="19" t="s">
        <v>800</v>
      </c>
      <c r="H83" s="19" t="s">
        <v>285</v>
      </c>
      <c r="I83" s="19" t="s">
        <v>599</v>
      </c>
      <c r="J83" s="19" t="s">
        <v>286</v>
      </c>
      <c r="K83" s="20">
        <v>1</v>
      </c>
      <c r="L83" s="21">
        <v>0.5</v>
      </c>
      <c r="M83" s="20">
        <v>6</v>
      </c>
      <c r="N83" s="21">
        <v>6</v>
      </c>
      <c r="O83" s="20">
        <v>7</v>
      </c>
      <c r="P83" s="21">
        <v>7</v>
      </c>
      <c r="Q83" s="22">
        <v>42</v>
      </c>
      <c r="R83" s="23">
        <v>21</v>
      </c>
    </row>
    <row r="84" spans="1:18" ht="210" x14ac:dyDescent="0.25">
      <c r="A84" s="16">
        <v>83</v>
      </c>
      <c r="B84" s="17" t="s">
        <v>2092</v>
      </c>
      <c r="C84" s="18" t="s">
        <v>2093</v>
      </c>
      <c r="D84" s="28"/>
      <c r="E84" s="19" t="s">
        <v>1787</v>
      </c>
      <c r="F84" s="19" t="s">
        <v>846</v>
      </c>
      <c r="G84" s="19" t="s">
        <v>847</v>
      </c>
      <c r="H84" s="19" t="s">
        <v>848</v>
      </c>
      <c r="I84" s="19" t="s">
        <v>599</v>
      </c>
      <c r="J84" s="19" t="s">
        <v>849</v>
      </c>
      <c r="K84" s="20">
        <v>0.5</v>
      </c>
      <c r="L84" s="21">
        <v>0.2</v>
      </c>
      <c r="M84" s="20">
        <v>6</v>
      </c>
      <c r="N84" s="21">
        <v>6</v>
      </c>
      <c r="O84" s="20">
        <v>7</v>
      </c>
      <c r="P84" s="21">
        <v>7</v>
      </c>
      <c r="Q84" s="22">
        <v>21</v>
      </c>
      <c r="R84" s="23">
        <v>8.4000000000000021</v>
      </c>
    </row>
    <row r="85" spans="1:18" ht="168" x14ac:dyDescent="0.25">
      <c r="A85" s="16">
        <v>84</v>
      </c>
      <c r="B85" s="17" t="s">
        <v>2092</v>
      </c>
      <c r="C85" s="18" t="s">
        <v>2093</v>
      </c>
      <c r="D85" s="28"/>
      <c r="E85" s="19" t="s">
        <v>2096</v>
      </c>
      <c r="F85" s="19" t="s">
        <v>26</v>
      </c>
      <c r="G85" s="19" t="s">
        <v>598</v>
      </c>
      <c r="H85" s="19" t="s">
        <v>27</v>
      </c>
      <c r="I85" s="19" t="s">
        <v>599</v>
      </c>
      <c r="J85" s="19" t="s">
        <v>28</v>
      </c>
      <c r="K85" s="20">
        <v>0.5</v>
      </c>
      <c r="L85" s="21">
        <v>0.2</v>
      </c>
      <c r="M85" s="20">
        <v>6</v>
      </c>
      <c r="N85" s="21">
        <v>6</v>
      </c>
      <c r="O85" s="20">
        <v>15</v>
      </c>
      <c r="P85" s="21">
        <v>15</v>
      </c>
      <c r="Q85" s="22">
        <v>45</v>
      </c>
      <c r="R85" s="23">
        <v>18.000000000000004</v>
      </c>
    </row>
    <row r="86" spans="1:18" ht="210" x14ac:dyDescent="0.25">
      <c r="A86" s="16">
        <v>85</v>
      </c>
      <c r="B86" s="17" t="s">
        <v>2092</v>
      </c>
      <c r="C86" s="18" t="s">
        <v>2093</v>
      </c>
      <c r="D86" s="28"/>
      <c r="E86" s="19" t="s">
        <v>48</v>
      </c>
      <c r="F86" s="19" t="s">
        <v>49</v>
      </c>
      <c r="G86" s="19" t="s">
        <v>608</v>
      </c>
      <c r="H86" s="19" t="s">
        <v>50</v>
      </c>
      <c r="I86" s="19" t="s">
        <v>599</v>
      </c>
      <c r="J86" s="19" t="s">
        <v>51</v>
      </c>
      <c r="K86" s="20">
        <v>1</v>
      </c>
      <c r="L86" s="21">
        <v>0.5</v>
      </c>
      <c r="M86" s="20">
        <v>6</v>
      </c>
      <c r="N86" s="21">
        <v>6</v>
      </c>
      <c r="O86" s="20">
        <v>7</v>
      </c>
      <c r="P86" s="21">
        <v>7</v>
      </c>
      <c r="Q86" s="22">
        <v>42</v>
      </c>
      <c r="R86" s="23">
        <v>21</v>
      </c>
    </row>
    <row r="87" spans="1:18" ht="168" x14ac:dyDescent="0.25">
      <c r="A87" s="16">
        <v>86</v>
      </c>
      <c r="B87" s="17" t="s">
        <v>2092</v>
      </c>
      <c r="C87" s="18" t="s">
        <v>2093</v>
      </c>
      <c r="D87" s="28"/>
      <c r="E87" s="19" t="s">
        <v>1789</v>
      </c>
      <c r="F87" s="19" t="s">
        <v>612</v>
      </c>
      <c r="G87" s="19" t="s">
        <v>613</v>
      </c>
      <c r="H87" s="19" t="s">
        <v>614</v>
      </c>
      <c r="I87" s="19" t="s">
        <v>599</v>
      </c>
      <c r="J87" s="19" t="s">
        <v>615</v>
      </c>
      <c r="K87" s="20">
        <v>0.5</v>
      </c>
      <c r="L87" s="21">
        <v>0.2</v>
      </c>
      <c r="M87" s="20">
        <v>6</v>
      </c>
      <c r="N87" s="21">
        <v>6</v>
      </c>
      <c r="O87" s="20">
        <v>7</v>
      </c>
      <c r="P87" s="21">
        <v>7</v>
      </c>
      <c r="Q87" s="22">
        <v>21</v>
      </c>
      <c r="R87" s="23">
        <v>8.4000000000000021</v>
      </c>
    </row>
    <row r="88" spans="1:18" ht="168" x14ac:dyDescent="0.25">
      <c r="A88" s="16">
        <v>87</v>
      </c>
      <c r="B88" s="17" t="s">
        <v>2092</v>
      </c>
      <c r="C88" s="18" t="s">
        <v>2093</v>
      </c>
      <c r="D88" s="28"/>
      <c r="E88" s="19" t="s">
        <v>1785</v>
      </c>
      <c r="F88" s="19" t="s">
        <v>110</v>
      </c>
      <c r="G88" s="19" t="s">
        <v>646</v>
      </c>
      <c r="H88" s="19" t="s">
        <v>111</v>
      </c>
      <c r="I88" s="19" t="s">
        <v>599</v>
      </c>
      <c r="J88" s="19" t="s">
        <v>112</v>
      </c>
      <c r="K88" s="20">
        <v>3</v>
      </c>
      <c r="L88" s="21">
        <v>1</v>
      </c>
      <c r="M88" s="20">
        <v>6</v>
      </c>
      <c r="N88" s="21">
        <v>6</v>
      </c>
      <c r="O88" s="20">
        <v>3</v>
      </c>
      <c r="P88" s="21">
        <v>3</v>
      </c>
      <c r="Q88" s="22">
        <v>54</v>
      </c>
      <c r="R88" s="23">
        <v>18</v>
      </c>
    </row>
    <row r="89" spans="1:18" ht="231" x14ac:dyDescent="0.25">
      <c r="A89" s="16">
        <v>88</v>
      </c>
      <c r="B89" s="17" t="s">
        <v>2092</v>
      </c>
      <c r="C89" s="18" t="s">
        <v>2093</v>
      </c>
      <c r="D89" s="28"/>
      <c r="E89" s="19" t="s">
        <v>1798</v>
      </c>
      <c r="F89" s="19" t="s">
        <v>32</v>
      </c>
      <c r="G89" s="19" t="s">
        <v>647</v>
      </c>
      <c r="H89" s="19" t="s">
        <v>33</v>
      </c>
      <c r="I89" s="19" t="s">
        <v>599</v>
      </c>
      <c r="J89" s="19" t="s">
        <v>34</v>
      </c>
      <c r="K89" s="20">
        <v>3</v>
      </c>
      <c r="L89" s="21">
        <v>1</v>
      </c>
      <c r="M89" s="20">
        <v>6</v>
      </c>
      <c r="N89" s="21">
        <v>6</v>
      </c>
      <c r="O89" s="20">
        <v>3</v>
      </c>
      <c r="P89" s="21">
        <v>3</v>
      </c>
      <c r="Q89" s="22">
        <v>54</v>
      </c>
      <c r="R89" s="23">
        <v>18</v>
      </c>
    </row>
    <row r="90" spans="1:18" ht="210" x14ac:dyDescent="0.25">
      <c r="A90" s="16">
        <v>89</v>
      </c>
      <c r="B90" s="17" t="s">
        <v>2097</v>
      </c>
      <c r="C90" s="18" t="s">
        <v>2098</v>
      </c>
      <c r="D90" s="28"/>
      <c r="E90" s="19" t="s">
        <v>127</v>
      </c>
      <c r="F90" s="19" t="s">
        <v>128</v>
      </c>
      <c r="G90" s="19" t="s">
        <v>651</v>
      </c>
      <c r="H90" s="19" t="s">
        <v>129</v>
      </c>
      <c r="I90" s="19" t="s">
        <v>599</v>
      </c>
      <c r="J90" s="19" t="s">
        <v>130</v>
      </c>
      <c r="K90" s="20">
        <v>0.5</v>
      </c>
      <c r="L90" s="21">
        <v>0.2</v>
      </c>
      <c r="M90" s="20">
        <v>3</v>
      </c>
      <c r="N90" s="21">
        <v>3</v>
      </c>
      <c r="O90" s="20">
        <v>15</v>
      </c>
      <c r="P90" s="21">
        <v>15</v>
      </c>
      <c r="Q90" s="22">
        <v>22.5</v>
      </c>
      <c r="R90" s="23">
        <v>9.0000000000000018</v>
      </c>
    </row>
    <row r="91" spans="1:18" ht="210" x14ac:dyDescent="0.25">
      <c r="A91" s="16">
        <v>90</v>
      </c>
      <c r="B91" s="17" t="s">
        <v>2092</v>
      </c>
      <c r="C91" s="18" t="s">
        <v>2093</v>
      </c>
      <c r="D91" s="28"/>
      <c r="E91" s="19" t="s">
        <v>138</v>
      </c>
      <c r="F91" s="19" t="s">
        <v>139</v>
      </c>
      <c r="G91" s="19" t="s">
        <v>689</v>
      </c>
      <c r="H91" s="19" t="s">
        <v>140</v>
      </c>
      <c r="I91" s="19" t="s">
        <v>599</v>
      </c>
      <c r="J91" s="19" t="s">
        <v>141</v>
      </c>
      <c r="K91" s="20">
        <v>1</v>
      </c>
      <c r="L91" s="21">
        <v>0.5</v>
      </c>
      <c r="M91" s="20">
        <v>6</v>
      </c>
      <c r="N91" s="21">
        <v>6</v>
      </c>
      <c r="O91" s="20">
        <v>7</v>
      </c>
      <c r="P91" s="21">
        <v>3</v>
      </c>
      <c r="Q91" s="22">
        <v>42</v>
      </c>
      <c r="R91" s="23">
        <v>9</v>
      </c>
    </row>
    <row r="92" spans="1:18" ht="105" x14ac:dyDescent="0.25">
      <c r="A92" s="16">
        <v>91</v>
      </c>
      <c r="B92" s="17" t="s">
        <v>2092</v>
      </c>
      <c r="C92" s="18" t="s">
        <v>2093</v>
      </c>
      <c r="D92" s="28"/>
      <c r="E92" s="19" t="s">
        <v>200</v>
      </c>
      <c r="F92" s="19" t="s">
        <v>201</v>
      </c>
      <c r="G92" s="19" t="s">
        <v>754</v>
      </c>
      <c r="H92" s="19" t="s">
        <v>202</v>
      </c>
      <c r="I92" s="19" t="s">
        <v>658</v>
      </c>
      <c r="J92" s="19" t="s">
        <v>203</v>
      </c>
      <c r="K92" s="20">
        <v>3</v>
      </c>
      <c r="L92" s="21">
        <v>0.5</v>
      </c>
      <c r="M92" s="20">
        <v>6</v>
      </c>
      <c r="N92" s="21">
        <v>6</v>
      </c>
      <c r="O92" s="20">
        <v>7</v>
      </c>
      <c r="P92" s="21">
        <v>3</v>
      </c>
      <c r="Q92" s="22">
        <v>126</v>
      </c>
      <c r="R92" s="23">
        <v>9</v>
      </c>
    </row>
    <row r="93" spans="1:18" ht="126" x14ac:dyDescent="0.25">
      <c r="A93" s="16">
        <v>92</v>
      </c>
      <c r="B93" s="17" t="s">
        <v>2092</v>
      </c>
      <c r="C93" s="18" t="s">
        <v>2093</v>
      </c>
      <c r="D93" s="28"/>
      <c r="E93" s="19" t="s">
        <v>216</v>
      </c>
      <c r="F93" s="19" t="s">
        <v>217</v>
      </c>
      <c r="G93" s="19" t="s">
        <v>757</v>
      </c>
      <c r="H93" s="19" t="s">
        <v>218</v>
      </c>
      <c r="I93" s="19" t="s">
        <v>599</v>
      </c>
      <c r="J93" s="19" t="s">
        <v>219</v>
      </c>
      <c r="K93" s="20">
        <v>1</v>
      </c>
      <c r="L93" s="21">
        <v>0.5</v>
      </c>
      <c r="M93" s="20">
        <v>6</v>
      </c>
      <c r="N93" s="21">
        <v>6</v>
      </c>
      <c r="O93" s="20">
        <v>7</v>
      </c>
      <c r="P93" s="21">
        <v>7</v>
      </c>
      <c r="Q93" s="22">
        <v>42</v>
      </c>
      <c r="R93" s="23">
        <v>21</v>
      </c>
    </row>
    <row r="94" spans="1:18" ht="126" x14ac:dyDescent="0.25">
      <c r="A94" s="16">
        <v>93</v>
      </c>
      <c r="B94" s="17" t="s">
        <v>2092</v>
      </c>
      <c r="C94" s="18" t="s">
        <v>2093</v>
      </c>
      <c r="D94" s="28"/>
      <c r="E94" s="19" t="s">
        <v>267</v>
      </c>
      <c r="F94" s="19" t="s">
        <v>268</v>
      </c>
      <c r="G94" s="19" t="s">
        <v>796</v>
      </c>
      <c r="H94" s="19" t="s">
        <v>269</v>
      </c>
      <c r="I94" s="19" t="s">
        <v>599</v>
      </c>
      <c r="J94" s="19" t="s">
        <v>270</v>
      </c>
      <c r="K94" s="20">
        <v>1</v>
      </c>
      <c r="L94" s="21">
        <v>0.5</v>
      </c>
      <c r="M94" s="20">
        <v>6</v>
      </c>
      <c r="N94" s="21">
        <v>6</v>
      </c>
      <c r="O94" s="20">
        <v>7</v>
      </c>
      <c r="P94" s="21">
        <v>7</v>
      </c>
      <c r="Q94" s="22">
        <v>42</v>
      </c>
      <c r="R94" s="23">
        <v>21</v>
      </c>
    </row>
    <row r="95" spans="1:18" ht="210" x14ac:dyDescent="0.25">
      <c r="A95" s="16">
        <v>94</v>
      </c>
      <c r="B95" s="17" t="s">
        <v>2092</v>
      </c>
      <c r="C95" s="18" t="s">
        <v>2093</v>
      </c>
      <c r="D95" s="28"/>
      <c r="E95" s="19" t="s">
        <v>278</v>
      </c>
      <c r="F95" s="19" t="s">
        <v>279</v>
      </c>
      <c r="G95" s="19" t="s">
        <v>797</v>
      </c>
      <c r="H95" s="19" t="s">
        <v>280</v>
      </c>
      <c r="I95" s="19" t="s">
        <v>595</v>
      </c>
      <c r="J95" s="19" t="s">
        <v>243</v>
      </c>
      <c r="K95" s="20">
        <v>0.5</v>
      </c>
      <c r="L95" s="21">
        <v>0.52</v>
      </c>
      <c r="M95" s="20">
        <v>6</v>
      </c>
      <c r="N95" s="21">
        <v>6</v>
      </c>
      <c r="O95" s="20">
        <v>3</v>
      </c>
      <c r="P95" s="21">
        <v>3</v>
      </c>
      <c r="Q95" s="22">
        <v>9</v>
      </c>
      <c r="R95" s="23">
        <v>9.36</v>
      </c>
    </row>
    <row r="96" spans="1:18" ht="105" x14ac:dyDescent="0.25">
      <c r="A96" s="16">
        <v>95</v>
      </c>
      <c r="B96" s="17" t="s">
        <v>2092</v>
      </c>
      <c r="C96" s="18" t="s">
        <v>2093</v>
      </c>
      <c r="D96" s="28"/>
      <c r="E96" s="19" t="s">
        <v>283</v>
      </c>
      <c r="F96" s="19" t="s">
        <v>284</v>
      </c>
      <c r="G96" s="19" t="s">
        <v>800</v>
      </c>
      <c r="H96" s="19" t="s">
        <v>285</v>
      </c>
      <c r="I96" s="19" t="s">
        <v>599</v>
      </c>
      <c r="J96" s="19" t="s">
        <v>286</v>
      </c>
      <c r="K96" s="20">
        <v>1</v>
      </c>
      <c r="L96" s="21">
        <v>0.5</v>
      </c>
      <c r="M96" s="20">
        <v>6</v>
      </c>
      <c r="N96" s="21">
        <v>6</v>
      </c>
      <c r="O96" s="20">
        <v>7</v>
      </c>
      <c r="P96" s="21">
        <v>7</v>
      </c>
      <c r="Q96" s="22">
        <v>42</v>
      </c>
      <c r="R96" s="23">
        <v>21</v>
      </c>
    </row>
    <row r="97" spans="1:18" ht="105" x14ac:dyDescent="0.25">
      <c r="A97" s="16">
        <v>96</v>
      </c>
      <c r="B97" s="17" t="s">
        <v>2092</v>
      </c>
      <c r="C97" s="18" t="s">
        <v>2093</v>
      </c>
      <c r="D97" s="28"/>
      <c r="E97" s="19" t="s">
        <v>287</v>
      </c>
      <c r="F97" s="19" t="s">
        <v>288</v>
      </c>
      <c r="G97" s="19" t="s">
        <v>806</v>
      </c>
      <c r="H97" s="19" t="s">
        <v>289</v>
      </c>
      <c r="I97" s="19" t="s">
        <v>599</v>
      </c>
      <c r="J97" s="19" t="s">
        <v>290</v>
      </c>
      <c r="K97" s="20">
        <v>0.5</v>
      </c>
      <c r="L97" s="21">
        <v>0.2</v>
      </c>
      <c r="M97" s="20">
        <v>6</v>
      </c>
      <c r="N97" s="21">
        <v>6</v>
      </c>
      <c r="O97" s="20">
        <v>7</v>
      </c>
      <c r="P97" s="21">
        <v>7</v>
      </c>
      <c r="Q97" s="22">
        <v>21</v>
      </c>
      <c r="R97" s="23">
        <v>8.4000000000000021</v>
      </c>
    </row>
    <row r="98" spans="1:18" ht="105" x14ac:dyDescent="0.25">
      <c r="A98" s="16">
        <v>97</v>
      </c>
      <c r="B98" s="17" t="s">
        <v>2097</v>
      </c>
      <c r="C98" s="18" t="s">
        <v>2098</v>
      </c>
      <c r="D98" s="28"/>
      <c r="E98" s="19" t="s">
        <v>832</v>
      </c>
      <c r="F98" s="19" t="s">
        <v>833</v>
      </c>
      <c r="G98" s="19" t="s">
        <v>834</v>
      </c>
      <c r="H98" s="19" t="s">
        <v>835</v>
      </c>
      <c r="I98" s="19" t="s">
        <v>595</v>
      </c>
      <c r="J98" s="19" t="s">
        <v>243</v>
      </c>
      <c r="K98" s="20">
        <v>0.5</v>
      </c>
      <c r="L98" s="21">
        <v>0.5</v>
      </c>
      <c r="M98" s="20">
        <v>6</v>
      </c>
      <c r="N98" s="21">
        <v>6</v>
      </c>
      <c r="O98" s="20">
        <v>3</v>
      </c>
      <c r="P98" s="21">
        <v>3</v>
      </c>
      <c r="Q98" s="22">
        <v>9</v>
      </c>
      <c r="R98" s="23">
        <v>9</v>
      </c>
    </row>
    <row r="99" spans="1:18" x14ac:dyDescent="0.25">
      <c r="B99" s="17"/>
      <c r="G99" s="19" t="str">
        <f>IF(F99="","",VLOOKUP(F99,[14]списки!$U$2:$V$147,2,))</f>
        <v/>
      </c>
      <c r="I99" s="19" t="str">
        <f>IF(F99="","",VLOOKUP(Q99,[14]списки!$O$2:$P$8,2))</f>
        <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7 Q9:R10 Q13:R13 Q16:R1048576">
    <cfRule type="expression" dxfId="75" priority="21">
      <formula>IF(ROW(Q1)&gt;6,Q1&gt;400)</formula>
    </cfRule>
    <cfRule type="expression" dxfId="74" priority="22">
      <formula>IF(ROW(Q1)&gt;6,Q1&gt;200)</formula>
    </cfRule>
    <cfRule type="expression" dxfId="73" priority="23">
      <formula>IF(ROW(Q1)&gt;6,Q1&gt;70)</formula>
    </cfRule>
    <cfRule type="expression" dxfId="72" priority="24">
      <formula>IF(ROW(Q1)&gt;6,Q1&gt;20)</formula>
    </cfRule>
  </conditionalFormatting>
  <conditionalFormatting sqref="Q8:R8">
    <cfRule type="expression" dxfId="71" priority="17">
      <formula>IF(ROW(Q8)&gt;6,Q8&gt;400)</formula>
    </cfRule>
    <cfRule type="expression" dxfId="70" priority="18">
      <formula>IF(ROW(Q8)&gt;6,Q8&gt;200)</formula>
    </cfRule>
    <cfRule type="expression" dxfId="69" priority="19">
      <formula>IF(ROW(Q8)&gt;6,Q8&gt;70)</formula>
    </cfRule>
    <cfRule type="expression" dxfId="68" priority="20">
      <formula>IF(ROW(Q8)&gt;6,Q8&gt;20)</formula>
    </cfRule>
  </conditionalFormatting>
  <conditionalFormatting sqref="Q11:R11">
    <cfRule type="expression" dxfId="67" priority="13">
      <formula>IF(ROW(Q11)&gt;6,Q11&gt;400)</formula>
    </cfRule>
    <cfRule type="expression" dxfId="66" priority="14">
      <formula>IF(ROW(Q11)&gt;6,Q11&gt;200)</formula>
    </cfRule>
    <cfRule type="expression" dxfId="65" priority="15">
      <formula>IF(ROW(Q11)&gt;6,Q11&gt;70)</formula>
    </cfRule>
    <cfRule type="expression" dxfId="64" priority="16">
      <formula>IF(ROW(Q11)&gt;6,Q11&gt;20)</formula>
    </cfRule>
  </conditionalFormatting>
  <conditionalFormatting sqref="Q12:R12">
    <cfRule type="expression" dxfId="63" priority="9">
      <formula>IF(ROW(Q12)&gt;6,Q12&gt;400)</formula>
    </cfRule>
    <cfRule type="expression" dxfId="62" priority="10">
      <formula>IF(ROW(Q12)&gt;6,Q12&gt;200)</formula>
    </cfRule>
    <cfRule type="expression" dxfId="61" priority="11">
      <formula>IF(ROW(Q12)&gt;6,Q12&gt;70)</formula>
    </cfRule>
    <cfRule type="expression" dxfId="60" priority="12">
      <formula>IF(ROW(Q12)&gt;6,Q12&gt;20)</formula>
    </cfRule>
  </conditionalFormatting>
  <conditionalFormatting sqref="Q14:R14">
    <cfRule type="expression" dxfId="59" priority="5">
      <formula>IF(ROW(Q14)&gt;6,Q14&gt;400)</formula>
    </cfRule>
    <cfRule type="expression" dxfId="58" priority="6">
      <formula>IF(ROW(Q14)&gt;6,Q14&gt;200)</formula>
    </cfRule>
    <cfRule type="expression" dxfId="57" priority="7">
      <formula>IF(ROW(Q14)&gt;6,Q14&gt;70)</formula>
    </cfRule>
    <cfRule type="expression" dxfId="56" priority="8">
      <formula>IF(ROW(Q14)&gt;6,Q14&gt;20)</formula>
    </cfRule>
  </conditionalFormatting>
  <conditionalFormatting sqref="Q15:R15">
    <cfRule type="expression" dxfId="55" priority="1">
      <formula>IF(ROW(Q15)&gt;6,Q15&gt;400)</formula>
    </cfRule>
    <cfRule type="expression" dxfId="54" priority="2">
      <formula>IF(ROW(Q15)&gt;6,Q15&gt;200)</formula>
    </cfRule>
    <cfRule type="expression" dxfId="53" priority="3">
      <formula>IF(ROW(Q15)&gt;6,Q15&gt;70)</formula>
    </cfRule>
    <cfRule type="expression" dxfId="52" priority="4">
      <formula>IF(ROW(Q15)&gt;6,Q15&gt;20)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 bottom="0.3543307086614173" header="0.31496062992125984" footer="0.31496062992125984"/>
  <pageSetup paperSize="9" scale="35" fitToHeight="0" orientation="landscape" r:id="rId1"/>
  <colBreaks count="1" manualBreakCount="1">
    <brk id="18" max="1048575" man="1"/>
  </col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5"/>
  <sheetViews>
    <sheetView view="pageBreakPreview" topLeftCell="A85" zoomScale="60" zoomScaleNormal="80" workbookViewId="0">
      <selection activeCell="B87" sqref="B87"/>
    </sheetView>
  </sheetViews>
  <sheetFormatPr defaultColWidth="9.140625" defaultRowHeight="21" x14ac:dyDescent="0.25"/>
  <cols>
    <col min="1" max="1" width="7.42578125" style="16" customWidth="1"/>
    <col min="2" max="2" width="134.140625" style="18" customWidth="1"/>
    <col min="3" max="3" width="77.5703125" style="18" hidden="1" customWidth="1"/>
    <col min="4" max="4" width="12.7109375" style="18" hidden="1" customWidth="1"/>
    <col min="5" max="5" width="20.85546875" style="19" customWidth="1"/>
    <col min="6" max="6" width="11.5703125" style="19" customWidth="1"/>
    <col min="7" max="7" width="39.85546875" style="19" customWidth="1"/>
    <col min="8" max="8" width="33.28515625" style="19" customWidth="1"/>
    <col min="9" max="9" width="32.140625" style="19" customWidth="1"/>
    <col min="10" max="10" width="51.425781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409.5" x14ac:dyDescent="0.25">
      <c r="A7" s="16">
        <v>1</v>
      </c>
      <c r="B7" s="17" t="s">
        <v>2099</v>
      </c>
      <c r="C7" s="18" t="s">
        <v>2100</v>
      </c>
      <c r="D7" s="28"/>
      <c r="E7" s="19" t="s">
        <v>19</v>
      </c>
      <c r="F7" s="19" t="s">
        <v>20</v>
      </c>
      <c r="G7" s="19" t="s">
        <v>594</v>
      </c>
      <c r="H7" s="19" t="s">
        <v>21</v>
      </c>
      <c r="I7" s="19" t="s">
        <v>595</v>
      </c>
      <c r="J7" s="19" t="s">
        <v>397</v>
      </c>
      <c r="K7" s="20">
        <v>1</v>
      </c>
      <c r="L7" s="21">
        <v>1</v>
      </c>
      <c r="M7" s="20">
        <v>6</v>
      </c>
      <c r="N7" s="21">
        <v>6</v>
      </c>
      <c r="O7" s="20">
        <v>3</v>
      </c>
      <c r="P7" s="21">
        <v>3</v>
      </c>
      <c r="Q7" s="22">
        <v>18</v>
      </c>
      <c r="R7" s="23">
        <v>18</v>
      </c>
    </row>
    <row r="8" spans="1:20" ht="409.5" x14ac:dyDescent="0.25">
      <c r="A8" s="16">
        <v>2</v>
      </c>
      <c r="B8" s="17" t="s">
        <v>2099</v>
      </c>
      <c r="C8" s="18" t="s">
        <v>2100</v>
      </c>
      <c r="D8" s="28"/>
      <c r="E8" s="19" t="s">
        <v>426</v>
      </c>
      <c r="F8" s="19" t="s">
        <v>32</v>
      </c>
      <c r="G8" s="19" t="s">
        <v>647</v>
      </c>
      <c r="H8" s="19" t="s">
        <v>33</v>
      </c>
      <c r="I8" s="19" t="s">
        <v>599</v>
      </c>
      <c r="J8" s="19" t="s">
        <v>34</v>
      </c>
      <c r="K8" s="20">
        <v>3</v>
      </c>
      <c r="L8" s="21">
        <v>1</v>
      </c>
      <c r="M8" s="20">
        <v>6</v>
      </c>
      <c r="N8" s="21">
        <v>6</v>
      </c>
      <c r="O8" s="20">
        <v>3</v>
      </c>
      <c r="P8" s="21">
        <v>3</v>
      </c>
      <c r="Q8" s="22">
        <v>54</v>
      </c>
      <c r="R8" s="23">
        <v>18</v>
      </c>
    </row>
    <row r="9" spans="1:20" ht="409.5" x14ac:dyDescent="0.25">
      <c r="A9" s="16">
        <v>3</v>
      </c>
      <c r="B9" s="17" t="s">
        <v>2099</v>
      </c>
      <c r="C9" s="18" t="s">
        <v>2100</v>
      </c>
      <c r="D9" s="28"/>
      <c r="E9" s="19" t="s">
        <v>133</v>
      </c>
      <c r="F9" s="19" t="s">
        <v>134</v>
      </c>
      <c r="G9" s="19" t="s">
        <v>652</v>
      </c>
      <c r="H9" s="19" t="s">
        <v>135</v>
      </c>
      <c r="I9" s="19" t="s">
        <v>599</v>
      </c>
      <c r="J9" s="19" t="s">
        <v>130</v>
      </c>
      <c r="K9" s="20">
        <v>0.5</v>
      </c>
      <c r="L9" s="21">
        <v>0.2</v>
      </c>
      <c r="M9" s="20">
        <v>3</v>
      </c>
      <c r="N9" s="21">
        <v>3</v>
      </c>
      <c r="O9" s="20">
        <v>15</v>
      </c>
      <c r="P9" s="21">
        <v>15</v>
      </c>
      <c r="Q9" s="22">
        <v>22.5</v>
      </c>
      <c r="R9" s="23">
        <v>9.0000000000000018</v>
      </c>
    </row>
    <row r="10" spans="1:20" ht="409.5" x14ac:dyDescent="0.25">
      <c r="A10" s="16">
        <v>4</v>
      </c>
      <c r="B10" s="17" t="s">
        <v>2099</v>
      </c>
      <c r="C10" s="18" t="s">
        <v>2100</v>
      </c>
      <c r="D10" s="28"/>
      <c r="E10" s="19" t="s">
        <v>171</v>
      </c>
      <c r="F10" s="19" t="s">
        <v>172</v>
      </c>
      <c r="G10" s="19" t="s">
        <v>653</v>
      </c>
      <c r="H10" s="19" t="s">
        <v>173</v>
      </c>
      <c r="I10" s="19" t="s">
        <v>599</v>
      </c>
      <c r="J10" s="19" t="s">
        <v>654</v>
      </c>
      <c r="K10" s="20">
        <v>3</v>
      </c>
      <c r="L10" s="21">
        <v>0.5</v>
      </c>
      <c r="M10" s="20">
        <v>3</v>
      </c>
      <c r="N10" s="21">
        <v>3</v>
      </c>
      <c r="O10" s="20">
        <v>3</v>
      </c>
      <c r="P10" s="21">
        <v>3</v>
      </c>
      <c r="Q10" s="22">
        <v>27</v>
      </c>
      <c r="R10" s="23">
        <v>4.5</v>
      </c>
    </row>
    <row r="11" spans="1:20" ht="409.5" x14ac:dyDescent="0.25">
      <c r="A11" s="16">
        <v>5</v>
      </c>
      <c r="B11" s="17" t="s">
        <v>2099</v>
      </c>
      <c r="C11" s="18" t="s">
        <v>2100</v>
      </c>
      <c r="D11" s="28"/>
      <c r="E11" s="19" t="s">
        <v>1822</v>
      </c>
      <c r="F11" s="19" t="s">
        <v>178</v>
      </c>
      <c r="G11" s="19" t="s">
        <v>656</v>
      </c>
      <c r="H11" s="19" t="s">
        <v>179</v>
      </c>
      <c r="I11" s="19" t="s">
        <v>599</v>
      </c>
      <c r="J11" s="19" t="s">
        <v>1823</v>
      </c>
      <c r="K11" s="20">
        <v>3</v>
      </c>
      <c r="L11" s="21">
        <v>1</v>
      </c>
      <c r="M11" s="20">
        <v>3</v>
      </c>
      <c r="N11" s="21">
        <v>3</v>
      </c>
      <c r="O11" s="20">
        <v>3</v>
      </c>
      <c r="P11" s="21">
        <v>3</v>
      </c>
      <c r="Q11" s="22">
        <v>27</v>
      </c>
      <c r="R11" s="23">
        <v>9</v>
      </c>
    </row>
    <row r="12" spans="1:20" ht="409.5" x14ac:dyDescent="0.25">
      <c r="A12" s="16">
        <v>6</v>
      </c>
      <c r="B12" s="17" t="s">
        <v>2099</v>
      </c>
      <c r="C12" s="18" t="s">
        <v>2100</v>
      </c>
      <c r="D12" s="28"/>
      <c r="E12" s="19" t="s">
        <v>240</v>
      </c>
      <c r="F12" s="19" t="s">
        <v>241</v>
      </c>
      <c r="G12" s="19" t="s">
        <v>990</v>
      </c>
      <c r="H12" s="19" t="s">
        <v>242</v>
      </c>
      <c r="I12" s="19" t="s">
        <v>595</v>
      </c>
      <c r="J12" s="19" t="s">
        <v>243</v>
      </c>
      <c r="K12" s="20">
        <v>0.5</v>
      </c>
      <c r="L12" s="21">
        <v>0.5</v>
      </c>
      <c r="M12" s="20">
        <v>6</v>
      </c>
      <c r="N12" s="21">
        <v>6</v>
      </c>
      <c r="O12" s="20">
        <v>3</v>
      </c>
      <c r="P12" s="21">
        <v>3</v>
      </c>
      <c r="Q12" s="22">
        <v>9</v>
      </c>
      <c r="R12" s="23">
        <v>9</v>
      </c>
    </row>
    <row r="13" spans="1:20" ht="409.5" x14ac:dyDescent="0.25">
      <c r="A13" s="16">
        <v>7</v>
      </c>
      <c r="B13" s="17" t="s">
        <v>2099</v>
      </c>
      <c r="C13" s="18" t="s">
        <v>2100</v>
      </c>
      <c r="D13" s="28"/>
      <c r="E13" s="19" t="s">
        <v>532</v>
      </c>
      <c r="F13" s="19" t="s">
        <v>533</v>
      </c>
      <c r="G13" s="19" t="s">
        <v>657</v>
      </c>
      <c r="H13" s="19" t="s">
        <v>534</v>
      </c>
      <c r="I13" s="19" t="s">
        <v>658</v>
      </c>
      <c r="J13" s="19" t="s">
        <v>535</v>
      </c>
      <c r="K13" s="20">
        <v>3</v>
      </c>
      <c r="L13" s="21">
        <v>0.5</v>
      </c>
      <c r="M13" s="20">
        <v>6</v>
      </c>
      <c r="N13" s="21">
        <v>6</v>
      </c>
      <c r="O13" s="20">
        <v>7</v>
      </c>
      <c r="P13" s="21">
        <v>7</v>
      </c>
      <c r="Q13" s="22">
        <v>126</v>
      </c>
      <c r="R13" s="23">
        <v>21</v>
      </c>
    </row>
    <row r="14" spans="1:20" ht="409.5" x14ac:dyDescent="0.25">
      <c r="A14" s="16">
        <v>8</v>
      </c>
      <c r="B14" s="17" t="s">
        <v>2099</v>
      </c>
      <c r="C14" s="18" t="s">
        <v>2100</v>
      </c>
      <c r="D14" s="28"/>
      <c r="E14" s="19" t="s">
        <v>309</v>
      </c>
      <c r="F14" s="19" t="s">
        <v>310</v>
      </c>
      <c r="G14" s="19" t="s">
        <v>659</v>
      </c>
      <c r="H14" s="19" t="s">
        <v>311</v>
      </c>
      <c r="I14" s="19" t="s">
        <v>599</v>
      </c>
      <c r="J14" s="19" t="s">
        <v>312</v>
      </c>
      <c r="K14" s="20">
        <v>1</v>
      </c>
      <c r="L14" s="21">
        <v>0.5</v>
      </c>
      <c r="M14" s="20">
        <v>6</v>
      </c>
      <c r="N14" s="21">
        <v>6</v>
      </c>
      <c r="O14" s="20">
        <v>7</v>
      </c>
      <c r="P14" s="21">
        <v>7</v>
      </c>
      <c r="Q14" s="22">
        <v>42</v>
      </c>
      <c r="R14" s="23">
        <v>21</v>
      </c>
    </row>
    <row r="15" spans="1:20" ht="409.5" x14ac:dyDescent="0.25">
      <c r="A15" s="16">
        <v>9</v>
      </c>
      <c r="B15" s="17" t="s">
        <v>2099</v>
      </c>
      <c r="C15" s="18" t="s">
        <v>2100</v>
      </c>
      <c r="D15" s="28"/>
      <c r="E15" s="19" t="s">
        <v>333</v>
      </c>
      <c r="F15" s="19" t="s">
        <v>334</v>
      </c>
      <c r="G15" s="19" t="s">
        <v>660</v>
      </c>
      <c r="H15" s="19" t="s">
        <v>335</v>
      </c>
      <c r="I15" s="19" t="s">
        <v>661</v>
      </c>
      <c r="J15" s="19" t="s">
        <v>336</v>
      </c>
      <c r="K15" s="20">
        <v>3</v>
      </c>
      <c r="L15" s="21">
        <v>0.5</v>
      </c>
      <c r="M15" s="20">
        <v>6</v>
      </c>
      <c r="N15" s="21">
        <v>6</v>
      </c>
      <c r="O15" s="20">
        <v>15</v>
      </c>
      <c r="P15" s="21">
        <v>15</v>
      </c>
      <c r="Q15" s="22">
        <v>270</v>
      </c>
      <c r="R15" s="23">
        <v>45</v>
      </c>
    </row>
    <row r="16" spans="1:20" ht="409.5" x14ac:dyDescent="0.25">
      <c r="A16" s="16">
        <v>10</v>
      </c>
      <c r="B16" s="17" t="s">
        <v>2099</v>
      </c>
      <c r="C16" s="18" t="s">
        <v>2100</v>
      </c>
      <c r="D16" s="28"/>
      <c r="E16" s="19" t="s">
        <v>662</v>
      </c>
      <c r="F16" s="19" t="s">
        <v>663</v>
      </c>
      <c r="G16" s="19" t="s">
        <v>664</v>
      </c>
      <c r="H16" s="19" t="s">
        <v>665</v>
      </c>
      <c r="I16" s="19" t="s">
        <v>599</v>
      </c>
      <c r="J16" s="19" t="s">
        <v>666</v>
      </c>
      <c r="K16" s="20">
        <v>0.5</v>
      </c>
      <c r="L16" s="21">
        <v>0.2</v>
      </c>
      <c r="M16" s="20">
        <v>6</v>
      </c>
      <c r="N16" s="21">
        <v>6</v>
      </c>
      <c r="O16" s="20">
        <v>7</v>
      </c>
      <c r="P16" s="21">
        <v>7</v>
      </c>
      <c r="Q16" s="22">
        <v>21</v>
      </c>
      <c r="R16" s="23">
        <v>8.4000000000000021</v>
      </c>
    </row>
    <row r="17" spans="1:18" ht="409.5" x14ac:dyDescent="0.25">
      <c r="A17" s="16">
        <v>11</v>
      </c>
      <c r="B17" s="17" t="s">
        <v>2099</v>
      </c>
      <c r="C17" s="18" t="s">
        <v>2100</v>
      </c>
      <c r="D17" s="28"/>
      <c r="E17" s="19" t="s">
        <v>2101</v>
      </c>
      <c r="F17" s="19" t="s">
        <v>347</v>
      </c>
      <c r="G17" s="19" t="s">
        <v>667</v>
      </c>
      <c r="H17" s="19" t="s">
        <v>348</v>
      </c>
      <c r="I17" s="19" t="s">
        <v>658</v>
      </c>
      <c r="J17" s="19" t="s">
        <v>349</v>
      </c>
      <c r="K17" s="20">
        <v>0.5</v>
      </c>
      <c r="L17" s="21">
        <v>0.1</v>
      </c>
      <c r="M17" s="20">
        <v>6</v>
      </c>
      <c r="N17" s="21">
        <v>6</v>
      </c>
      <c r="O17" s="20">
        <v>40</v>
      </c>
      <c r="P17" s="21">
        <v>40</v>
      </c>
      <c r="Q17" s="22">
        <v>120</v>
      </c>
      <c r="R17" s="23">
        <v>24.000000000000004</v>
      </c>
    </row>
    <row r="18" spans="1:18" ht="409.5" x14ac:dyDescent="0.25">
      <c r="A18" s="16">
        <v>12</v>
      </c>
      <c r="B18" s="17" t="s">
        <v>2099</v>
      </c>
      <c r="C18" s="18" t="s">
        <v>2100</v>
      </c>
      <c r="D18" s="28"/>
      <c r="E18" s="19" t="s">
        <v>352</v>
      </c>
      <c r="F18" s="19" t="s">
        <v>353</v>
      </c>
      <c r="G18" s="19" t="s">
        <v>668</v>
      </c>
      <c r="H18" s="19" t="s">
        <v>354</v>
      </c>
      <c r="I18" s="19" t="s">
        <v>658</v>
      </c>
      <c r="J18" s="19" t="s">
        <v>355</v>
      </c>
      <c r="K18" s="20">
        <v>1</v>
      </c>
      <c r="L18" s="21">
        <v>0.2</v>
      </c>
      <c r="M18" s="20">
        <v>6</v>
      </c>
      <c r="N18" s="21">
        <v>6</v>
      </c>
      <c r="O18" s="20">
        <v>15</v>
      </c>
      <c r="P18" s="21">
        <v>15</v>
      </c>
      <c r="Q18" s="22">
        <v>90</v>
      </c>
      <c r="R18" s="23">
        <v>18.000000000000004</v>
      </c>
    </row>
    <row r="19" spans="1:18" ht="409.5" x14ac:dyDescent="0.25">
      <c r="A19" s="16">
        <v>13</v>
      </c>
      <c r="B19" s="17" t="s">
        <v>2099</v>
      </c>
      <c r="C19" s="18" t="s">
        <v>2100</v>
      </c>
      <c r="D19" s="28"/>
      <c r="E19" s="19" t="s">
        <v>352</v>
      </c>
      <c r="F19" s="19" t="s">
        <v>358</v>
      </c>
      <c r="G19" s="19" t="s">
        <v>669</v>
      </c>
      <c r="H19" s="19" t="s">
        <v>359</v>
      </c>
      <c r="I19" s="19" t="s">
        <v>599</v>
      </c>
      <c r="J19" s="19" t="s">
        <v>360</v>
      </c>
      <c r="K19" s="20">
        <v>0.5</v>
      </c>
      <c r="L19" s="21">
        <v>0.2</v>
      </c>
      <c r="M19" s="20">
        <v>6</v>
      </c>
      <c r="N19" s="21">
        <v>6</v>
      </c>
      <c r="O19" s="20">
        <v>15</v>
      </c>
      <c r="P19" s="21">
        <v>15</v>
      </c>
      <c r="Q19" s="22">
        <v>45</v>
      </c>
      <c r="R19" s="23">
        <v>18.000000000000004</v>
      </c>
    </row>
    <row r="20" spans="1:18" ht="409.5" x14ac:dyDescent="0.25">
      <c r="A20" s="16">
        <v>14</v>
      </c>
      <c r="B20" s="17" t="s">
        <v>2099</v>
      </c>
      <c r="C20" s="18" t="s">
        <v>2100</v>
      </c>
      <c r="D20" s="28"/>
      <c r="E20" s="19" t="s">
        <v>352</v>
      </c>
      <c r="F20" s="19" t="s">
        <v>569</v>
      </c>
      <c r="G20" s="19" t="s">
        <v>670</v>
      </c>
      <c r="H20" s="19" t="s">
        <v>570</v>
      </c>
      <c r="I20" s="19" t="s">
        <v>658</v>
      </c>
      <c r="J20" s="19" t="s">
        <v>355</v>
      </c>
      <c r="K20" s="20">
        <v>1</v>
      </c>
      <c r="L20" s="21">
        <v>0.2</v>
      </c>
      <c r="M20" s="20">
        <v>6</v>
      </c>
      <c r="N20" s="21">
        <v>6</v>
      </c>
      <c r="O20" s="20">
        <v>15</v>
      </c>
      <c r="P20" s="21">
        <v>15</v>
      </c>
      <c r="Q20" s="22">
        <v>90</v>
      </c>
      <c r="R20" s="23">
        <v>18.000000000000004</v>
      </c>
    </row>
    <row r="21" spans="1:18" ht="409.5" x14ac:dyDescent="0.25">
      <c r="A21" s="16">
        <v>15</v>
      </c>
      <c r="B21" s="17" t="s">
        <v>2099</v>
      </c>
      <c r="C21" s="18" t="s">
        <v>2100</v>
      </c>
      <c r="D21" s="28"/>
      <c r="E21" s="19" t="s">
        <v>367</v>
      </c>
      <c r="F21" s="19" t="s">
        <v>368</v>
      </c>
      <c r="G21" s="19" t="s">
        <v>672</v>
      </c>
      <c r="H21" s="19" t="s">
        <v>369</v>
      </c>
      <c r="I21" s="19" t="s">
        <v>658</v>
      </c>
      <c r="J21" s="19" t="s">
        <v>370</v>
      </c>
      <c r="K21" s="20">
        <v>1</v>
      </c>
      <c r="L21" s="21">
        <v>0.2</v>
      </c>
      <c r="M21" s="20">
        <v>6</v>
      </c>
      <c r="N21" s="21">
        <v>6</v>
      </c>
      <c r="O21" s="20">
        <v>15</v>
      </c>
      <c r="P21" s="21">
        <v>15</v>
      </c>
      <c r="Q21" s="22">
        <v>90</v>
      </c>
      <c r="R21" s="23">
        <v>18.000000000000004</v>
      </c>
    </row>
    <row r="22" spans="1:18" ht="409.5" x14ac:dyDescent="0.25">
      <c r="A22" s="16">
        <v>16</v>
      </c>
      <c r="B22" s="17" t="s">
        <v>2099</v>
      </c>
      <c r="C22" s="18" t="s">
        <v>2100</v>
      </c>
      <c r="D22" s="28"/>
      <c r="E22" s="19" t="s">
        <v>352</v>
      </c>
      <c r="F22" s="19" t="s">
        <v>575</v>
      </c>
      <c r="G22" s="19" t="s">
        <v>673</v>
      </c>
      <c r="H22" s="19" t="s">
        <v>576</v>
      </c>
      <c r="I22" s="19" t="s">
        <v>658</v>
      </c>
      <c r="J22" s="19" t="s">
        <v>355</v>
      </c>
      <c r="K22" s="20">
        <v>1</v>
      </c>
      <c r="L22" s="21">
        <v>0.2</v>
      </c>
      <c r="M22" s="20">
        <v>6</v>
      </c>
      <c r="N22" s="21">
        <v>6</v>
      </c>
      <c r="O22" s="20">
        <v>15</v>
      </c>
      <c r="P22" s="21">
        <v>15</v>
      </c>
      <c r="Q22" s="22">
        <v>90</v>
      </c>
      <c r="R22" s="23">
        <v>18.000000000000004</v>
      </c>
    </row>
    <row r="23" spans="1:18" ht="409.5" x14ac:dyDescent="0.25">
      <c r="A23" s="16">
        <v>17</v>
      </c>
      <c r="B23" s="17" t="s">
        <v>2099</v>
      </c>
      <c r="C23" s="18" t="s">
        <v>2100</v>
      </c>
      <c r="D23" s="28"/>
      <c r="E23" s="19" t="s">
        <v>352</v>
      </c>
      <c r="F23" s="19" t="s">
        <v>371</v>
      </c>
      <c r="G23" s="19" t="s">
        <v>674</v>
      </c>
      <c r="H23" s="19" t="s">
        <v>372</v>
      </c>
      <c r="I23" s="19" t="s">
        <v>599</v>
      </c>
      <c r="J23" s="19" t="s">
        <v>366</v>
      </c>
      <c r="K23" s="20">
        <v>0.5</v>
      </c>
      <c r="L23" s="21">
        <v>0.2</v>
      </c>
      <c r="M23" s="20">
        <v>6</v>
      </c>
      <c r="N23" s="21">
        <v>6</v>
      </c>
      <c r="O23" s="20">
        <v>15</v>
      </c>
      <c r="P23" s="21">
        <v>15</v>
      </c>
      <c r="Q23" s="22">
        <v>45</v>
      </c>
      <c r="R23" s="23">
        <v>18.000000000000004</v>
      </c>
    </row>
    <row r="24" spans="1:18" ht="409.5" x14ac:dyDescent="0.25">
      <c r="A24" s="16">
        <v>18</v>
      </c>
      <c r="B24" s="17" t="s">
        <v>2099</v>
      </c>
      <c r="C24" s="18" t="s">
        <v>2100</v>
      </c>
      <c r="D24" s="28"/>
      <c r="E24" s="19" t="s">
        <v>582</v>
      </c>
      <c r="F24" s="19" t="s">
        <v>583</v>
      </c>
      <c r="G24" s="19" t="s">
        <v>675</v>
      </c>
      <c r="H24" s="19" t="s">
        <v>584</v>
      </c>
      <c r="I24" s="19" t="s">
        <v>595</v>
      </c>
      <c r="J24" s="19" t="s">
        <v>184</v>
      </c>
      <c r="K24" s="20">
        <v>0.2</v>
      </c>
      <c r="L24" s="21">
        <v>0.2</v>
      </c>
      <c r="M24" s="20">
        <v>6</v>
      </c>
      <c r="N24" s="21">
        <v>6</v>
      </c>
      <c r="O24" s="20">
        <v>7</v>
      </c>
      <c r="P24" s="21">
        <v>7</v>
      </c>
      <c r="Q24" s="22">
        <v>8.4000000000000021</v>
      </c>
      <c r="R24" s="23">
        <v>8.4000000000000021</v>
      </c>
    </row>
    <row r="25" spans="1:18" ht="409.5" x14ac:dyDescent="0.25">
      <c r="A25" s="16">
        <v>19</v>
      </c>
      <c r="B25" s="17" t="s">
        <v>2099</v>
      </c>
      <c r="C25" s="18" t="s">
        <v>2100</v>
      </c>
      <c r="D25" s="28"/>
      <c r="E25" s="19" t="s">
        <v>585</v>
      </c>
      <c r="F25" s="19" t="s">
        <v>586</v>
      </c>
      <c r="G25" s="19" t="s">
        <v>676</v>
      </c>
      <c r="H25" s="19" t="s">
        <v>587</v>
      </c>
      <c r="I25" s="19" t="s">
        <v>595</v>
      </c>
      <c r="J25" s="19" t="s">
        <v>184</v>
      </c>
      <c r="K25" s="20">
        <v>0.1</v>
      </c>
      <c r="L25" s="21">
        <v>0.1</v>
      </c>
      <c r="M25" s="20">
        <v>6</v>
      </c>
      <c r="N25" s="21">
        <v>6</v>
      </c>
      <c r="O25" s="20">
        <v>15</v>
      </c>
      <c r="P25" s="21">
        <v>15</v>
      </c>
      <c r="Q25" s="22">
        <v>9.0000000000000018</v>
      </c>
      <c r="R25" s="23">
        <v>9.0000000000000018</v>
      </c>
    </row>
    <row r="26" spans="1:18" ht="105" x14ac:dyDescent="0.25">
      <c r="A26" s="16">
        <v>20</v>
      </c>
      <c r="B26" s="17" t="s">
        <v>2102</v>
      </c>
      <c r="C26" s="18" t="s">
        <v>2103</v>
      </c>
      <c r="D26" s="28"/>
      <c r="E26" s="19" t="s">
        <v>2075</v>
      </c>
      <c r="F26" s="19" t="s">
        <v>195</v>
      </c>
      <c r="G26" s="19" t="s">
        <v>733</v>
      </c>
      <c r="H26" s="19" t="s">
        <v>196</v>
      </c>
      <c r="I26" s="19" t="s">
        <v>658</v>
      </c>
      <c r="J26" s="19" t="s">
        <v>197</v>
      </c>
      <c r="K26" s="20">
        <v>3</v>
      </c>
      <c r="L26" s="21">
        <v>0.5</v>
      </c>
      <c r="M26" s="20">
        <v>6</v>
      </c>
      <c r="N26" s="21">
        <v>6</v>
      </c>
      <c r="O26" s="20">
        <v>7</v>
      </c>
      <c r="P26" s="21">
        <v>3</v>
      </c>
      <c r="Q26" s="22">
        <v>126</v>
      </c>
      <c r="R26" s="23">
        <v>9</v>
      </c>
    </row>
    <row r="27" spans="1:18" ht="147" x14ac:dyDescent="0.25">
      <c r="A27" s="16">
        <v>21</v>
      </c>
      <c r="B27" s="17" t="s">
        <v>2104</v>
      </c>
      <c r="C27" s="18" t="s">
        <v>2105</v>
      </c>
      <c r="D27" s="28"/>
      <c r="E27" s="19" t="s">
        <v>42</v>
      </c>
      <c r="F27" s="19" t="s">
        <v>43</v>
      </c>
      <c r="G27" s="19" t="s">
        <v>605</v>
      </c>
      <c r="H27" s="19" t="s">
        <v>44</v>
      </c>
      <c r="I27" s="19" t="s">
        <v>599</v>
      </c>
      <c r="J27" s="19" t="s">
        <v>45</v>
      </c>
      <c r="K27" s="20">
        <v>1</v>
      </c>
      <c r="L27" s="21">
        <v>0.5</v>
      </c>
      <c r="M27" s="20">
        <v>6</v>
      </c>
      <c r="N27" s="21">
        <v>6</v>
      </c>
      <c r="O27" s="20">
        <v>7</v>
      </c>
      <c r="P27" s="21">
        <v>7</v>
      </c>
      <c r="Q27" s="22">
        <v>42</v>
      </c>
      <c r="R27" s="23">
        <v>21</v>
      </c>
    </row>
    <row r="28" spans="1:18" ht="168" x14ac:dyDescent="0.25">
      <c r="A28" s="16">
        <v>22</v>
      </c>
      <c r="B28" s="17" t="s">
        <v>2104</v>
      </c>
      <c r="C28" s="18" t="s">
        <v>2105</v>
      </c>
      <c r="D28" s="28"/>
      <c r="E28" s="19" t="s">
        <v>2106</v>
      </c>
      <c r="F28" s="19" t="s">
        <v>66</v>
      </c>
      <c r="G28" s="19" t="s">
        <v>624</v>
      </c>
      <c r="H28" s="19" t="s">
        <v>67</v>
      </c>
      <c r="I28" s="19" t="s">
        <v>599</v>
      </c>
      <c r="J28" s="19" t="s">
        <v>51</v>
      </c>
      <c r="K28" s="20">
        <v>0.5</v>
      </c>
      <c r="L28" s="21">
        <v>0.2</v>
      </c>
      <c r="M28" s="20">
        <v>6</v>
      </c>
      <c r="N28" s="21">
        <v>6</v>
      </c>
      <c r="O28" s="20">
        <v>15</v>
      </c>
      <c r="P28" s="21">
        <v>15</v>
      </c>
      <c r="Q28" s="22">
        <v>45</v>
      </c>
      <c r="R28" s="23">
        <v>18.000000000000004</v>
      </c>
    </row>
    <row r="29" spans="1:18" ht="210" x14ac:dyDescent="0.25">
      <c r="A29" s="16">
        <v>23</v>
      </c>
      <c r="B29" s="17" t="s">
        <v>2104</v>
      </c>
      <c r="C29" s="18" t="s">
        <v>2105</v>
      </c>
      <c r="D29" s="28"/>
      <c r="E29" s="19" t="s">
        <v>2106</v>
      </c>
      <c r="F29" s="19" t="s">
        <v>70</v>
      </c>
      <c r="G29" s="19" t="s">
        <v>627</v>
      </c>
      <c r="H29" s="19" t="s">
        <v>71</v>
      </c>
      <c r="I29" s="19" t="s">
        <v>599</v>
      </c>
      <c r="J29" s="19" t="s">
        <v>72</v>
      </c>
      <c r="K29" s="20">
        <v>0.5</v>
      </c>
      <c r="L29" s="21">
        <v>0.2</v>
      </c>
      <c r="M29" s="20">
        <v>6</v>
      </c>
      <c r="N29" s="21">
        <v>6</v>
      </c>
      <c r="O29" s="20">
        <v>15</v>
      </c>
      <c r="P29" s="21">
        <v>15</v>
      </c>
      <c r="Q29" s="22">
        <v>45</v>
      </c>
      <c r="R29" s="23">
        <v>18.000000000000004</v>
      </c>
    </row>
    <row r="30" spans="1:18" ht="231" x14ac:dyDescent="0.25">
      <c r="A30" s="16">
        <v>24</v>
      </c>
      <c r="B30" s="17" t="s">
        <v>2104</v>
      </c>
      <c r="C30" s="18" t="s">
        <v>2105</v>
      </c>
      <c r="D30" s="28"/>
      <c r="E30" s="19" t="s">
        <v>97</v>
      </c>
      <c r="F30" s="19" t="s">
        <v>98</v>
      </c>
      <c r="G30" s="19" t="s">
        <v>642</v>
      </c>
      <c r="H30" s="19" t="s">
        <v>99</v>
      </c>
      <c r="I30" s="19" t="s">
        <v>599</v>
      </c>
      <c r="J30" s="19" t="s">
        <v>100</v>
      </c>
      <c r="K30" s="20">
        <v>0.5</v>
      </c>
      <c r="L30" s="21">
        <v>0.2</v>
      </c>
      <c r="M30" s="20">
        <v>6</v>
      </c>
      <c r="N30" s="21">
        <v>6</v>
      </c>
      <c r="O30" s="20">
        <v>15</v>
      </c>
      <c r="P30" s="21">
        <v>15</v>
      </c>
      <c r="Q30" s="22">
        <v>45</v>
      </c>
      <c r="R30" s="23">
        <v>18.000000000000004</v>
      </c>
    </row>
    <row r="31" spans="1:18" ht="126" x14ac:dyDescent="0.25">
      <c r="A31" s="16">
        <v>25</v>
      </c>
      <c r="B31" s="17" t="s">
        <v>2104</v>
      </c>
      <c r="C31" s="18" t="s">
        <v>2105</v>
      </c>
      <c r="D31" s="28"/>
      <c r="E31" s="19" t="s">
        <v>103</v>
      </c>
      <c r="F31" s="19" t="s">
        <v>104</v>
      </c>
      <c r="G31" s="19" t="s">
        <v>643</v>
      </c>
      <c r="H31" s="19" t="s">
        <v>105</v>
      </c>
      <c r="I31" s="19" t="s">
        <v>599</v>
      </c>
      <c r="J31" s="19" t="s">
        <v>106</v>
      </c>
      <c r="K31" s="20">
        <v>0.5</v>
      </c>
      <c r="L31" s="21">
        <v>0.2</v>
      </c>
      <c r="M31" s="20">
        <v>6</v>
      </c>
      <c r="N31" s="21">
        <v>6</v>
      </c>
      <c r="O31" s="20">
        <v>15</v>
      </c>
      <c r="P31" s="21">
        <v>15</v>
      </c>
      <c r="Q31" s="22">
        <v>45</v>
      </c>
      <c r="R31" s="23">
        <v>18.000000000000004</v>
      </c>
    </row>
    <row r="32" spans="1:18" ht="105" x14ac:dyDescent="0.25">
      <c r="A32" s="16">
        <v>26</v>
      </c>
      <c r="B32" s="17" t="s">
        <v>2104</v>
      </c>
      <c r="C32" s="18" t="s">
        <v>2105</v>
      </c>
      <c r="D32" s="28"/>
      <c r="E32" s="19" t="s">
        <v>194</v>
      </c>
      <c r="F32" s="19" t="s">
        <v>195</v>
      </c>
      <c r="G32" s="19" t="s">
        <v>733</v>
      </c>
      <c r="H32" s="19" t="s">
        <v>196</v>
      </c>
      <c r="I32" s="19" t="s">
        <v>658</v>
      </c>
      <c r="J32" s="19" t="s">
        <v>197</v>
      </c>
      <c r="K32" s="20">
        <v>3</v>
      </c>
      <c r="L32" s="21">
        <v>0.5</v>
      </c>
      <c r="M32" s="20">
        <v>6</v>
      </c>
      <c r="N32" s="21">
        <v>6</v>
      </c>
      <c r="O32" s="20">
        <v>7</v>
      </c>
      <c r="P32" s="21">
        <v>3</v>
      </c>
      <c r="Q32" s="22">
        <v>126</v>
      </c>
      <c r="R32" s="23">
        <v>9</v>
      </c>
    </row>
    <row r="33" spans="1:18" ht="63" x14ac:dyDescent="0.25">
      <c r="A33" s="16">
        <v>27</v>
      </c>
      <c r="B33" s="17" t="s">
        <v>2104</v>
      </c>
      <c r="C33" s="18" t="s">
        <v>2105</v>
      </c>
      <c r="D33" s="28"/>
      <c r="E33" s="19" t="s">
        <v>261</v>
      </c>
      <c r="F33" s="19" t="s">
        <v>262</v>
      </c>
      <c r="G33" s="19" t="s">
        <v>785</v>
      </c>
      <c r="H33" s="19" t="s">
        <v>263</v>
      </c>
      <c r="I33" s="19" t="s">
        <v>599</v>
      </c>
      <c r="J33" s="19" t="s">
        <v>264</v>
      </c>
      <c r="K33" s="20">
        <v>0.5</v>
      </c>
      <c r="L33" s="21">
        <v>0.2</v>
      </c>
      <c r="M33" s="20">
        <v>6</v>
      </c>
      <c r="N33" s="21">
        <v>6</v>
      </c>
      <c r="O33" s="20">
        <v>7</v>
      </c>
      <c r="P33" s="21">
        <v>7</v>
      </c>
      <c r="Q33" s="22">
        <v>21</v>
      </c>
      <c r="R33" s="23">
        <v>8.4000000000000021</v>
      </c>
    </row>
    <row r="34" spans="1:18" ht="147" x14ac:dyDescent="0.25">
      <c r="A34" s="16">
        <v>28</v>
      </c>
      <c r="B34" s="17" t="s">
        <v>2104</v>
      </c>
      <c r="C34" s="18" t="s">
        <v>2105</v>
      </c>
      <c r="D34" s="28"/>
      <c r="E34" s="19" t="s">
        <v>267</v>
      </c>
      <c r="F34" s="19" t="s">
        <v>268</v>
      </c>
      <c r="G34" s="19" t="s">
        <v>796</v>
      </c>
      <c r="H34" s="19" t="s">
        <v>269</v>
      </c>
      <c r="I34" s="19" t="s">
        <v>599</v>
      </c>
      <c r="J34" s="19" t="s">
        <v>270</v>
      </c>
      <c r="K34" s="20">
        <v>1</v>
      </c>
      <c r="L34" s="21">
        <v>0.5</v>
      </c>
      <c r="M34" s="20">
        <v>6</v>
      </c>
      <c r="N34" s="21">
        <v>6</v>
      </c>
      <c r="O34" s="20">
        <v>7</v>
      </c>
      <c r="P34" s="21">
        <v>7</v>
      </c>
      <c r="Q34" s="22">
        <v>42</v>
      </c>
      <c r="R34" s="23">
        <v>21</v>
      </c>
    </row>
    <row r="35" spans="1:18" ht="126" x14ac:dyDescent="0.25">
      <c r="A35" s="16">
        <v>29</v>
      </c>
      <c r="B35" s="17" t="s">
        <v>2104</v>
      </c>
      <c r="C35" s="18" t="s">
        <v>2105</v>
      </c>
      <c r="D35" s="28"/>
      <c r="E35" s="19" t="s">
        <v>283</v>
      </c>
      <c r="F35" s="19" t="s">
        <v>284</v>
      </c>
      <c r="G35" s="19" t="s">
        <v>800</v>
      </c>
      <c r="H35" s="19" t="s">
        <v>285</v>
      </c>
      <c r="I35" s="19" t="s">
        <v>599</v>
      </c>
      <c r="J35" s="19" t="s">
        <v>286</v>
      </c>
      <c r="K35" s="20">
        <v>1</v>
      </c>
      <c r="L35" s="21">
        <v>0.5</v>
      </c>
      <c r="M35" s="20">
        <v>6</v>
      </c>
      <c r="N35" s="21">
        <v>6</v>
      </c>
      <c r="O35" s="20">
        <v>7</v>
      </c>
      <c r="P35" s="21">
        <v>7</v>
      </c>
      <c r="Q35" s="22">
        <v>42</v>
      </c>
      <c r="R35" s="23">
        <v>21</v>
      </c>
    </row>
    <row r="36" spans="1:18" ht="84" x14ac:dyDescent="0.25">
      <c r="A36" s="16">
        <v>30</v>
      </c>
      <c r="B36" s="17" t="s">
        <v>2104</v>
      </c>
      <c r="C36" s="18" t="s">
        <v>2105</v>
      </c>
      <c r="D36" s="28"/>
      <c r="E36" s="19" t="s">
        <v>302</v>
      </c>
      <c r="F36" s="19" t="s">
        <v>303</v>
      </c>
      <c r="G36" s="19" t="s">
        <v>803</v>
      </c>
      <c r="H36" s="19" t="s">
        <v>304</v>
      </c>
      <c r="I36" s="19" t="s">
        <v>599</v>
      </c>
      <c r="J36" s="19" t="s">
        <v>305</v>
      </c>
      <c r="K36" s="20">
        <v>0.5</v>
      </c>
      <c r="L36" s="21">
        <v>0.2</v>
      </c>
      <c r="M36" s="20">
        <v>6</v>
      </c>
      <c r="N36" s="21">
        <v>6</v>
      </c>
      <c r="O36" s="20">
        <v>7</v>
      </c>
      <c r="P36" s="21">
        <v>7</v>
      </c>
      <c r="Q36" s="22">
        <v>21</v>
      </c>
      <c r="R36" s="23">
        <v>8.4000000000000021</v>
      </c>
    </row>
    <row r="37" spans="1:18" ht="63" x14ac:dyDescent="0.25">
      <c r="A37" s="16">
        <v>31</v>
      </c>
      <c r="B37" s="17" t="s">
        <v>2107</v>
      </c>
      <c r="C37" s="18" t="s">
        <v>2108</v>
      </c>
      <c r="D37" s="28"/>
      <c r="E37" s="19" t="s">
        <v>103</v>
      </c>
      <c r="F37" s="19" t="s">
        <v>246</v>
      </c>
      <c r="G37" s="19" t="s">
        <v>776</v>
      </c>
      <c r="H37" s="19" t="s">
        <v>247</v>
      </c>
      <c r="I37" s="19" t="s">
        <v>599</v>
      </c>
      <c r="J37" s="19" t="s">
        <v>248</v>
      </c>
      <c r="K37" s="20">
        <v>1</v>
      </c>
      <c r="L37" s="21">
        <v>0.5</v>
      </c>
      <c r="M37" s="20">
        <v>6</v>
      </c>
      <c r="N37" s="21">
        <v>6</v>
      </c>
      <c r="O37" s="20">
        <v>7</v>
      </c>
      <c r="P37" s="21">
        <v>3</v>
      </c>
      <c r="Q37" s="22">
        <v>42</v>
      </c>
      <c r="R37" s="23">
        <v>9</v>
      </c>
    </row>
    <row r="38" spans="1:18" ht="84" x14ac:dyDescent="0.25">
      <c r="A38" s="16">
        <v>32</v>
      </c>
      <c r="B38" s="17" t="s">
        <v>2107</v>
      </c>
      <c r="C38" s="18" t="s">
        <v>2108</v>
      </c>
      <c r="D38" s="28"/>
      <c r="E38" s="19" t="s">
        <v>255</v>
      </c>
      <c r="F38" s="19" t="s">
        <v>256</v>
      </c>
      <c r="G38" s="19" t="s">
        <v>782</v>
      </c>
      <c r="H38" s="19" t="s">
        <v>257</v>
      </c>
      <c r="I38" s="19" t="s">
        <v>599</v>
      </c>
      <c r="J38" s="19" t="s">
        <v>258</v>
      </c>
      <c r="K38" s="20">
        <v>1</v>
      </c>
      <c r="L38" s="21">
        <v>0.5</v>
      </c>
      <c r="M38" s="20">
        <v>6</v>
      </c>
      <c r="N38" s="21">
        <v>6</v>
      </c>
      <c r="O38" s="20">
        <v>7</v>
      </c>
      <c r="P38" s="21">
        <v>3</v>
      </c>
      <c r="Q38" s="22">
        <v>42</v>
      </c>
      <c r="R38" s="23">
        <v>9</v>
      </c>
    </row>
    <row r="39" spans="1:18" ht="105" x14ac:dyDescent="0.25">
      <c r="A39" s="16">
        <v>33</v>
      </c>
      <c r="B39" s="17" t="s">
        <v>2107</v>
      </c>
      <c r="C39" s="18" t="s">
        <v>2108</v>
      </c>
      <c r="D39" s="28"/>
      <c r="E39" s="19" t="s">
        <v>261</v>
      </c>
      <c r="F39" s="19" t="s">
        <v>506</v>
      </c>
      <c r="G39" s="19" t="s">
        <v>786</v>
      </c>
      <c r="H39" s="19" t="s">
        <v>507</v>
      </c>
      <c r="I39" s="19" t="s">
        <v>599</v>
      </c>
      <c r="J39" s="19" t="s">
        <v>264</v>
      </c>
      <c r="K39" s="20">
        <v>1</v>
      </c>
      <c r="L39" s="21">
        <v>0.5</v>
      </c>
      <c r="M39" s="20">
        <v>6</v>
      </c>
      <c r="N39" s="21">
        <v>6</v>
      </c>
      <c r="O39" s="20">
        <v>7</v>
      </c>
      <c r="P39" s="21">
        <v>7</v>
      </c>
      <c r="Q39" s="22">
        <v>42</v>
      </c>
      <c r="R39" s="23">
        <v>21</v>
      </c>
    </row>
    <row r="40" spans="1:18" ht="126" x14ac:dyDescent="0.25">
      <c r="A40" s="16">
        <v>34</v>
      </c>
      <c r="B40" s="17" t="s">
        <v>2109</v>
      </c>
      <c r="C40" s="18" t="s">
        <v>2110</v>
      </c>
      <c r="D40" s="28"/>
      <c r="E40" s="19" t="s">
        <v>2083</v>
      </c>
      <c r="F40" s="19" t="s">
        <v>139</v>
      </c>
      <c r="G40" s="19" t="s">
        <v>689</v>
      </c>
      <c r="H40" s="19" t="s">
        <v>140</v>
      </c>
      <c r="I40" s="19" t="s">
        <v>599</v>
      </c>
      <c r="J40" s="19" t="s">
        <v>141</v>
      </c>
      <c r="K40" s="20">
        <v>1</v>
      </c>
      <c r="L40" s="21">
        <v>0.5</v>
      </c>
      <c r="M40" s="20">
        <v>6</v>
      </c>
      <c r="N40" s="21">
        <v>6</v>
      </c>
      <c r="O40" s="20">
        <v>7</v>
      </c>
      <c r="P40" s="21">
        <v>3</v>
      </c>
      <c r="Q40" s="22">
        <v>42</v>
      </c>
      <c r="R40" s="23">
        <v>9</v>
      </c>
    </row>
    <row r="41" spans="1:18" ht="147" x14ac:dyDescent="0.25">
      <c r="A41" s="16">
        <v>35</v>
      </c>
      <c r="B41" s="17" t="s">
        <v>2109</v>
      </c>
      <c r="C41" s="18" t="s">
        <v>2110</v>
      </c>
      <c r="D41" s="28"/>
      <c r="E41" s="19" t="s">
        <v>2084</v>
      </c>
      <c r="F41" s="19" t="s">
        <v>145</v>
      </c>
      <c r="G41" s="19" t="s">
        <v>692</v>
      </c>
      <c r="H41" s="19" t="s">
        <v>146</v>
      </c>
      <c r="I41" s="19" t="s">
        <v>599</v>
      </c>
      <c r="J41" s="19" t="s">
        <v>141</v>
      </c>
      <c r="K41" s="20">
        <v>1</v>
      </c>
      <c r="L41" s="21">
        <v>0.5</v>
      </c>
      <c r="M41" s="20">
        <v>6</v>
      </c>
      <c r="N41" s="21">
        <v>6</v>
      </c>
      <c r="O41" s="20">
        <v>7</v>
      </c>
      <c r="P41" s="21">
        <v>3</v>
      </c>
      <c r="Q41" s="22">
        <v>42</v>
      </c>
      <c r="R41" s="23">
        <v>9</v>
      </c>
    </row>
    <row r="42" spans="1:18" ht="63" x14ac:dyDescent="0.25">
      <c r="A42" s="16">
        <v>36</v>
      </c>
      <c r="B42" s="17" t="s">
        <v>2111</v>
      </c>
      <c r="C42" s="18" t="s">
        <v>2112</v>
      </c>
      <c r="D42" s="28"/>
      <c r="E42" s="19" t="s">
        <v>103</v>
      </c>
      <c r="F42" s="19" t="s">
        <v>246</v>
      </c>
      <c r="G42" s="19" t="s">
        <v>776</v>
      </c>
      <c r="H42" s="19" t="s">
        <v>247</v>
      </c>
      <c r="I42" s="19" t="s">
        <v>599</v>
      </c>
      <c r="J42" s="19" t="s">
        <v>248</v>
      </c>
      <c r="K42" s="20">
        <v>1</v>
      </c>
      <c r="L42" s="21">
        <v>0.5</v>
      </c>
      <c r="M42" s="20">
        <v>6</v>
      </c>
      <c r="N42" s="21">
        <v>6</v>
      </c>
      <c r="O42" s="20">
        <v>7</v>
      </c>
      <c r="P42" s="21">
        <v>3</v>
      </c>
      <c r="Q42" s="22">
        <v>42</v>
      </c>
      <c r="R42" s="23">
        <v>9</v>
      </c>
    </row>
    <row r="43" spans="1:18" ht="84" x14ac:dyDescent="0.25">
      <c r="A43" s="16">
        <v>37</v>
      </c>
      <c r="B43" s="17" t="s">
        <v>2111</v>
      </c>
      <c r="C43" s="18" t="s">
        <v>2112</v>
      </c>
      <c r="D43" s="28"/>
      <c r="E43" s="19" t="s">
        <v>255</v>
      </c>
      <c r="F43" s="19" t="s">
        <v>256</v>
      </c>
      <c r="G43" s="19" t="s">
        <v>782</v>
      </c>
      <c r="H43" s="19" t="s">
        <v>257</v>
      </c>
      <c r="I43" s="19" t="s">
        <v>599</v>
      </c>
      <c r="J43" s="19" t="s">
        <v>258</v>
      </c>
      <c r="K43" s="20">
        <v>1</v>
      </c>
      <c r="L43" s="21">
        <v>0.5</v>
      </c>
      <c r="M43" s="20">
        <v>6</v>
      </c>
      <c r="N43" s="21">
        <v>6</v>
      </c>
      <c r="O43" s="20">
        <v>7</v>
      </c>
      <c r="P43" s="21">
        <v>3</v>
      </c>
      <c r="Q43" s="22">
        <v>42</v>
      </c>
      <c r="R43" s="23">
        <v>9</v>
      </c>
    </row>
    <row r="44" spans="1:18" ht="105" x14ac:dyDescent="0.25">
      <c r="A44" s="16">
        <v>38</v>
      </c>
      <c r="B44" s="17" t="s">
        <v>2111</v>
      </c>
      <c r="C44" s="18" t="s">
        <v>2112</v>
      </c>
      <c r="D44" s="28"/>
      <c r="E44" s="19" t="s">
        <v>261</v>
      </c>
      <c r="F44" s="19" t="s">
        <v>506</v>
      </c>
      <c r="G44" s="19" t="s">
        <v>786</v>
      </c>
      <c r="H44" s="19" t="s">
        <v>507</v>
      </c>
      <c r="I44" s="19" t="s">
        <v>599</v>
      </c>
      <c r="J44" s="19" t="s">
        <v>264</v>
      </c>
      <c r="K44" s="20">
        <v>1</v>
      </c>
      <c r="L44" s="21">
        <v>0.5</v>
      </c>
      <c r="M44" s="20">
        <v>6</v>
      </c>
      <c r="N44" s="21">
        <v>6</v>
      </c>
      <c r="O44" s="20">
        <v>7</v>
      </c>
      <c r="P44" s="21">
        <v>7</v>
      </c>
      <c r="Q44" s="22">
        <v>42</v>
      </c>
      <c r="R44" s="23">
        <v>21</v>
      </c>
    </row>
    <row r="45" spans="1:18" ht="168" x14ac:dyDescent="0.25">
      <c r="A45" s="16">
        <v>39</v>
      </c>
      <c r="B45" s="17" t="s">
        <v>2113</v>
      </c>
      <c r="C45" s="18" t="s">
        <v>2114</v>
      </c>
      <c r="D45" s="28"/>
      <c r="E45" s="19" t="s">
        <v>2087</v>
      </c>
      <c r="F45" s="19" t="s">
        <v>76</v>
      </c>
      <c r="G45" s="19" t="s">
        <v>630</v>
      </c>
      <c r="H45" s="19" t="s">
        <v>77</v>
      </c>
      <c r="I45" s="19" t="s">
        <v>599</v>
      </c>
      <c r="J45" s="19" t="s">
        <v>78</v>
      </c>
      <c r="K45" s="20">
        <v>0.5</v>
      </c>
      <c r="L45" s="21">
        <v>0.2</v>
      </c>
      <c r="M45" s="20">
        <v>6</v>
      </c>
      <c r="N45" s="21">
        <v>6</v>
      </c>
      <c r="O45" s="20">
        <v>15</v>
      </c>
      <c r="P45" s="21">
        <v>15</v>
      </c>
      <c r="Q45" s="22">
        <v>45</v>
      </c>
      <c r="R45" s="23">
        <v>18.000000000000004</v>
      </c>
    </row>
    <row r="46" spans="1:18" ht="168" x14ac:dyDescent="0.25">
      <c r="A46" s="16">
        <v>40</v>
      </c>
      <c r="B46" s="17" t="s">
        <v>2113</v>
      </c>
      <c r="C46" s="18" t="s">
        <v>2114</v>
      </c>
      <c r="D46" s="28"/>
      <c r="E46" s="19" t="s">
        <v>2088</v>
      </c>
      <c r="F46" s="19" t="s">
        <v>82</v>
      </c>
      <c r="G46" s="19" t="s">
        <v>633</v>
      </c>
      <c r="H46" s="19" t="s">
        <v>83</v>
      </c>
      <c r="I46" s="19" t="s">
        <v>599</v>
      </c>
      <c r="J46" s="19" t="s">
        <v>78</v>
      </c>
      <c r="K46" s="20">
        <v>0.2</v>
      </c>
      <c r="L46" s="21">
        <v>0.1</v>
      </c>
      <c r="M46" s="20">
        <v>6</v>
      </c>
      <c r="N46" s="21">
        <v>6</v>
      </c>
      <c r="O46" s="20">
        <v>40</v>
      </c>
      <c r="P46" s="21">
        <v>40</v>
      </c>
      <c r="Q46" s="22">
        <v>48.000000000000007</v>
      </c>
      <c r="R46" s="23">
        <v>24.000000000000004</v>
      </c>
    </row>
    <row r="47" spans="1:18" ht="84" x14ac:dyDescent="0.25">
      <c r="A47" s="16">
        <v>41</v>
      </c>
      <c r="B47" s="17" t="s">
        <v>2115</v>
      </c>
      <c r="C47" s="18" t="s">
        <v>2116</v>
      </c>
      <c r="D47" s="28"/>
      <c r="E47" s="19" t="s">
        <v>2091</v>
      </c>
      <c r="F47" s="19" t="s">
        <v>182</v>
      </c>
      <c r="G47" s="19" t="s">
        <v>714</v>
      </c>
      <c r="H47" s="19" t="s">
        <v>183</v>
      </c>
      <c r="I47" s="19" t="s">
        <v>595</v>
      </c>
      <c r="J47" s="19" t="s">
        <v>184</v>
      </c>
      <c r="K47" s="20">
        <v>3</v>
      </c>
      <c r="L47" s="21">
        <v>3</v>
      </c>
      <c r="M47" s="20">
        <v>6</v>
      </c>
      <c r="N47" s="21">
        <v>6</v>
      </c>
      <c r="O47" s="20">
        <v>1</v>
      </c>
      <c r="P47" s="21">
        <v>1</v>
      </c>
      <c r="Q47" s="22">
        <v>18</v>
      </c>
      <c r="R47" s="23">
        <v>18</v>
      </c>
    </row>
    <row r="48" spans="1:18" ht="84" x14ac:dyDescent="0.25">
      <c r="A48" s="16">
        <v>42</v>
      </c>
      <c r="B48" s="17" t="s">
        <v>2115</v>
      </c>
      <c r="C48" s="18" t="s">
        <v>2116</v>
      </c>
      <c r="D48" s="28"/>
      <c r="E48" s="19" t="s">
        <v>103</v>
      </c>
      <c r="F48" s="19" t="s">
        <v>246</v>
      </c>
      <c r="G48" s="19" t="s">
        <v>776</v>
      </c>
      <c r="H48" s="19" t="s">
        <v>247</v>
      </c>
      <c r="I48" s="19" t="s">
        <v>599</v>
      </c>
      <c r="J48" s="19" t="s">
        <v>248</v>
      </c>
      <c r="K48" s="20">
        <v>1</v>
      </c>
      <c r="L48" s="21">
        <v>0.5</v>
      </c>
      <c r="M48" s="20">
        <v>6</v>
      </c>
      <c r="N48" s="21">
        <v>6</v>
      </c>
      <c r="O48" s="20">
        <v>7</v>
      </c>
      <c r="P48" s="21">
        <v>3</v>
      </c>
      <c r="Q48" s="22">
        <v>42</v>
      </c>
      <c r="R48" s="23">
        <v>9</v>
      </c>
    </row>
    <row r="49" spans="1:18" ht="84" x14ac:dyDescent="0.25">
      <c r="A49" s="16">
        <v>43</v>
      </c>
      <c r="B49" s="17" t="s">
        <v>2115</v>
      </c>
      <c r="C49" s="18" t="s">
        <v>2116</v>
      </c>
      <c r="D49" s="28"/>
      <c r="E49" s="19" t="s">
        <v>255</v>
      </c>
      <c r="F49" s="19" t="s">
        <v>256</v>
      </c>
      <c r="G49" s="19" t="s">
        <v>782</v>
      </c>
      <c r="H49" s="19" t="s">
        <v>257</v>
      </c>
      <c r="I49" s="19" t="s">
        <v>599</v>
      </c>
      <c r="J49" s="19" t="s">
        <v>258</v>
      </c>
      <c r="K49" s="20">
        <v>1</v>
      </c>
      <c r="L49" s="21">
        <v>0.5</v>
      </c>
      <c r="M49" s="20">
        <v>6</v>
      </c>
      <c r="N49" s="21">
        <v>6</v>
      </c>
      <c r="O49" s="20">
        <v>7</v>
      </c>
      <c r="P49" s="21">
        <v>3</v>
      </c>
      <c r="Q49" s="22">
        <v>42</v>
      </c>
      <c r="R49" s="23">
        <v>9</v>
      </c>
    </row>
    <row r="50" spans="1:18" ht="147" x14ac:dyDescent="0.25">
      <c r="A50" s="16">
        <v>44</v>
      </c>
      <c r="B50" s="17" t="s">
        <v>2115</v>
      </c>
      <c r="C50" s="18" t="s">
        <v>2116</v>
      </c>
      <c r="D50" s="28"/>
      <c r="E50" s="19" t="s">
        <v>267</v>
      </c>
      <c r="F50" s="19" t="s">
        <v>268</v>
      </c>
      <c r="G50" s="19" t="s">
        <v>796</v>
      </c>
      <c r="H50" s="19" t="s">
        <v>269</v>
      </c>
      <c r="I50" s="19" t="s">
        <v>599</v>
      </c>
      <c r="J50" s="19" t="s">
        <v>270</v>
      </c>
      <c r="K50" s="20">
        <v>1</v>
      </c>
      <c r="L50" s="21">
        <v>0.5</v>
      </c>
      <c r="M50" s="20">
        <v>6</v>
      </c>
      <c r="N50" s="21">
        <v>6</v>
      </c>
      <c r="O50" s="20">
        <v>7</v>
      </c>
      <c r="P50" s="21">
        <v>7</v>
      </c>
      <c r="Q50" s="22">
        <v>42</v>
      </c>
      <c r="R50" s="23">
        <v>21</v>
      </c>
    </row>
    <row r="51" spans="1:18" ht="189" x14ac:dyDescent="0.25">
      <c r="A51" s="16">
        <v>45</v>
      </c>
      <c r="B51" s="17" t="s">
        <v>2117</v>
      </c>
      <c r="C51" s="18" t="s">
        <v>2118</v>
      </c>
      <c r="D51" s="28"/>
      <c r="E51" s="19" t="s">
        <v>75</v>
      </c>
      <c r="F51" s="19" t="s">
        <v>76</v>
      </c>
      <c r="G51" s="19" t="s">
        <v>630</v>
      </c>
      <c r="H51" s="19" t="s">
        <v>77</v>
      </c>
      <c r="I51" s="19" t="s">
        <v>599</v>
      </c>
      <c r="J51" s="19" t="s">
        <v>78</v>
      </c>
      <c r="K51" s="20">
        <v>0.5</v>
      </c>
      <c r="L51" s="21">
        <v>0.2</v>
      </c>
      <c r="M51" s="20">
        <v>6</v>
      </c>
      <c r="N51" s="21">
        <v>6</v>
      </c>
      <c r="O51" s="20">
        <v>15</v>
      </c>
      <c r="P51" s="21">
        <v>15</v>
      </c>
      <c r="Q51" s="22">
        <v>45</v>
      </c>
      <c r="R51" s="23">
        <v>18.000000000000004</v>
      </c>
    </row>
    <row r="52" spans="1:18" ht="168" x14ac:dyDescent="0.25">
      <c r="A52" s="16">
        <v>46</v>
      </c>
      <c r="B52" s="17" t="s">
        <v>2117</v>
      </c>
      <c r="C52" s="18" t="s">
        <v>2118</v>
      </c>
      <c r="D52" s="28"/>
      <c r="E52" s="19" t="s">
        <v>2088</v>
      </c>
      <c r="F52" s="19" t="s">
        <v>82</v>
      </c>
      <c r="G52" s="19" t="s">
        <v>633</v>
      </c>
      <c r="H52" s="19" t="s">
        <v>83</v>
      </c>
      <c r="I52" s="19" t="s">
        <v>599</v>
      </c>
      <c r="J52" s="19" t="s">
        <v>78</v>
      </c>
      <c r="K52" s="20">
        <v>0.2</v>
      </c>
      <c r="L52" s="21">
        <v>0.1</v>
      </c>
      <c r="M52" s="20">
        <v>6</v>
      </c>
      <c r="N52" s="21">
        <v>6</v>
      </c>
      <c r="O52" s="20">
        <v>40</v>
      </c>
      <c r="P52" s="21">
        <v>40</v>
      </c>
      <c r="Q52" s="22">
        <v>48.000000000000007</v>
      </c>
      <c r="R52" s="23">
        <v>24.000000000000004</v>
      </c>
    </row>
    <row r="53" spans="1:18" ht="126" x14ac:dyDescent="0.25">
      <c r="A53" s="16">
        <v>47</v>
      </c>
      <c r="B53" s="17" t="s">
        <v>2119</v>
      </c>
      <c r="C53" s="18" t="s">
        <v>2120</v>
      </c>
      <c r="D53" s="28"/>
      <c r="E53" s="19" t="s">
        <v>103</v>
      </c>
      <c r="F53" s="19" t="s">
        <v>104</v>
      </c>
      <c r="G53" s="19" t="s">
        <v>643</v>
      </c>
      <c r="H53" s="19" t="s">
        <v>105</v>
      </c>
      <c r="I53" s="19" t="s">
        <v>599</v>
      </c>
      <c r="J53" s="19" t="s">
        <v>106</v>
      </c>
      <c r="K53" s="20">
        <v>0.5</v>
      </c>
      <c r="L53" s="21">
        <v>0.2</v>
      </c>
      <c r="M53" s="20">
        <v>6</v>
      </c>
      <c r="N53" s="21">
        <v>6</v>
      </c>
      <c r="O53" s="20">
        <v>15</v>
      </c>
      <c r="P53" s="21">
        <v>15</v>
      </c>
      <c r="Q53" s="22">
        <v>45</v>
      </c>
      <c r="R53" s="23">
        <v>18.000000000000004</v>
      </c>
    </row>
    <row r="54" spans="1:18" ht="168" x14ac:dyDescent="0.25">
      <c r="A54" s="16">
        <v>48</v>
      </c>
      <c r="B54" s="17" t="s">
        <v>2119</v>
      </c>
      <c r="C54" s="18" t="s">
        <v>2120</v>
      </c>
      <c r="D54" s="28"/>
      <c r="E54" s="19" t="s">
        <v>2080</v>
      </c>
      <c r="F54" s="19" t="s">
        <v>110</v>
      </c>
      <c r="G54" s="19" t="s">
        <v>646</v>
      </c>
      <c r="H54" s="19" t="s">
        <v>111</v>
      </c>
      <c r="I54" s="19" t="s">
        <v>599</v>
      </c>
      <c r="J54" s="19" t="s">
        <v>112</v>
      </c>
      <c r="K54" s="20">
        <v>3</v>
      </c>
      <c r="L54" s="21">
        <v>1</v>
      </c>
      <c r="M54" s="20">
        <v>6</v>
      </c>
      <c r="N54" s="21">
        <v>6</v>
      </c>
      <c r="O54" s="20">
        <v>3</v>
      </c>
      <c r="P54" s="21">
        <v>3</v>
      </c>
      <c r="Q54" s="22">
        <v>54</v>
      </c>
      <c r="R54" s="23">
        <v>18</v>
      </c>
    </row>
    <row r="55" spans="1:18" ht="231" x14ac:dyDescent="0.25">
      <c r="A55" s="16">
        <v>49</v>
      </c>
      <c r="B55" s="17" t="s">
        <v>2119</v>
      </c>
      <c r="C55" s="18" t="s">
        <v>2120</v>
      </c>
      <c r="D55" s="28"/>
      <c r="E55" s="19" t="s">
        <v>426</v>
      </c>
      <c r="F55" s="19" t="s">
        <v>32</v>
      </c>
      <c r="G55" s="19" t="s">
        <v>647</v>
      </c>
      <c r="H55" s="19" t="s">
        <v>33</v>
      </c>
      <c r="I55" s="19" t="s">
        <v>599</v>
      </c>
      <c r="J55" s="19" t="s">
        <v>34</v>
      </c>
      <c r="K55" s="20">
        <v>3</v>
      </c>
      <c r="L55" s="21">
        <v>1</v>
      </c>
      <c r="M55" s="20">
        <v>6</v>
      </c>
      <c r="N55" s="21">
        <v>6</v>
      </c>
      <c r="O55" s="20">
        <v>3</v>
      </c>
      <c r="P55" s="21">
        <v>3</v>
      </c>
      <c r="Q55" s="22">
        <v>54</v>
      </c>
      <c r="R55" s="23">
        <v>18</v>
      </c>
    </row>
    <row r="56" spans="1:18" ht="126" x14ac:dyDescent="0.25">
      <c r="A56" s="16">
        <v>50</v>
      </c>
      <c r="B56" s="17" t="s">
        <v>2119</v>
      </c>
      <c r="C56" s="18" t="s">
        <v>2120</v>
      </c>
      <c r="D56" s="28"/>
      <c r="E56" s="19" t="s">
        <v>115</v>
      </c>
      <c r="F56" s="19" t="s">
        <v>116</v>
      </c>
      <c r="G56" s="19" t="s">
        <v>679</v>
      </c>
      <c r="H56" s="19" t="s">
        <v>117</v>
      </c>
      <c r="I56" s="19" t="s">
        <v>658</v>
      </c>
      <c r="J56" s="19" t="s">
        <v>118</v>
      </c>
      <c r="K56" s="20">
        <v>3</v>
      </c>
      <c r="L56" s="21">
        <v>1</v>
      </c>
      <c r="M56" s="20">
        <v>6</v>
      </c>
      <c r="N56" s="21">
        <v>6</v>
      </c>
      <c r="O56" s="20">
        <v>7</v>
      </c>
      <c r="P56" s="21">
        <v>3</v>
      </c>
      <c r="Q56" s="22">
        <v>126</v>
      </c>
      <c r="R56" s="23">
        <v>18</v>
      </c>
    </row>
    <row r="57" spans="1:18" ht="273" x14ac:dyDescent="0.25">
      <c r="A57" s="16">
        <v>51</v>
      </c>
      <c r="B57" s="17" t="s">
        <v>2119</v>
      </c>
      <c r="C57" s="18" t="s">
        <v>2120</v>
      </c>
      <c r="D57" s="28"/>
      <c r="E57" s="19" t="s">
        <v>121</v>
      </c>
      <c r="F57" s="19" t="s">
        <v>122</v>
      </c>
      <c r="G57" s="19" t="s">
        <v>648</v>
      </c>
      <c r="H57" s="19" t="s">
        <v>123</v>
      </c>
      <c r="I57" s="19" t="s">
        <v>599</v>
      </c>
      <c r="J57" s="19" t="s">
        <v>124</v>
      </c>
      <c r="K57" s="20">
        <v>1</v>
      </c>
      <c r="L57" s="21">
        <v>0.5</v>
      </c>
      <c r="M57" s="20">
        <v>6</v>
      </c>
      <c r="N57" s="21">
        <v>6</v>
      </c>
      <c r="O57" s="20">
        <v>7</v>
      </c>
      <c r="P57" s="21">
        <v>7</v>
      </c>
      <c r="Q57" s="22">
        <v>42</v>
      </c>
      <c r="R57" s="23">
        <v>21</v>
      </c>
    </row>
    <row r="58" spans="1:18" ht="189" x14ac:dyDescent="0.25">
      <c r="A58" s="16">
        <v>52</v>
      </c>
      <c r="B58" s="17" t="s">
        <v>2119</v>
      </c>
      <c r="C58" s="18" t="s">
        <v>2120</v>
      </c>
      <c r="D58" s="28"/>
      <c r="E58" s="19" t="s">
        <v>1795</v>
      </c>
      <c r="F58" s="19" t="s">
        <v>139</v>
      </c>
      <c r="G58" s="19" t="s">
        <v>689</v>
      </c>
      <c r="H58" s="19" t="s">
        <v>140</v>
      </c>
      <c r="I58" s="19" t="s">
        <v>599</v>
      </c>
      <c r="J58" s="19" t="s">
        <v>141</v>
      </c>
      <c r="K58" s="20">
        <v>1</v>
      </c>
      <c r="L58" s="21">
        <v>0.5</v>
      </c>
      <c r="M58" s="20">
        <v>6</v>
      </c>
      <c r="N58" s="21">
        <v>6</v>
      </c>
      <c r="O58" s="20">
        <v>7</v>
      </c>
      <c r="P58" s="21">
        <v>3</v>
      </c>
      <c r="Q58" s="22">
        <v>42</v>
      </c>
      <c r="R58" s="23">
        <v>9</v>
      </c>
    </row>
    <row r="59" spans="1:18" ht="147" x14ac:dyDescent="0.25">
      <c r="A59" s="16">
        <v>53</v>
      </c>
      <c r="B59" s="17" t="s">
        <v>2117</v>
      </c>
      <c r="C59" s="18" t="s">
        <v>2118</v>
      </c>
      <c r="D59" s="28"/>
      <c r="E59" s="19" t="s">
        <v>1489</v>
      </c>
      <c r="F59" s="19" t="s">
        <v>145</v>
      </c>
      <c r="G59" s="19" t="s">
        <v>692</v>
      </c>
      <c r="H59" s="19" t="s">
        <v>146</v>
      </c>
      <c r="I59" s="19" t="s">
        <v>599</v>
      </c>
      <c r="J59" s="19" t="s">
        <v>141</v>
      </c>
      <c r="K59" s="20">
        <v>1</v>
      </c>
      <c r="L59" s="21">
        <v>0.5</v>
      </c>
      <c r="M59" s="20">
        <v>6</v>
      </c>
      <c r="N59" s="21">
        <v>6</v>
      </c>
      <c r="O59" s="20">
        <v>7</v>
      </c>
      <c r="P59" s="21">
        <v>3</v>
      </c>
      <c r="Q59" s="22">
        <v>42</v>
      </c>
      <c r="R59" s="23">
        <v>9</v>
      </c>
    </row>
    <row r="60" spans="1:18" ht="168" x14ac:dyDescent="0.25">
      <c r="A60" s="16">
        <v>54</v>
      </c>
      <c r="B60" s="17" t="s">
        <v>2119</v>
      </c>
      <c r="C60" s="18" t="s">
        <v>2120</v>
      </c>
      <c r="D60" s="28"/>
      <c r="E60" s="19" t="s">
        <v>165</v>
      </c>
      <c r="F60" s="19" t="s">
        <v>166</v>
      </c>
      <c r="G60" s="19" t="s">
        <v>698</v>
      </c>
      <c r="H60" s="19" t="s">
        <v>167</v>
      </c>
      <c r="I60" s="19" t="s">
        <v>599</v>
      </c>
      <c r="J60" s="19" t="s">
        <v>168</v>
      </c>
      <c r="K60" s="20">
        <v>3</v>
      </c>
      <c r="L60" s="21">
        <v>1</v>
      </c>
      <c r="M60" s="20">
        <v>3</v>
      </c>
      <c r="N60" s="21">
        <v>3</v>
      </c>
      <c r="O60" s="20">
        <v>3</v>
      </c>
      <c r="P60" s="21">
        <v>3</v>
      </c>
      <c r="Q60" s="22">
        <v>27</v>
      </c>
      <c r="R60" s="23">
        <v>9</v>
      </c>
    </row>
    <row r="61" spans="1:18" ht="105" x14ac:dyDescent="0.25">
      <c r="A61" s="16">
        <v>55</v>
      </c>
      <c r="B61" s="17" t="s">
        <v>2119</v>
      </c>
      <c r="C61" s="18" t="s">
        <v>2120</v>
      </c>
      <c r="D61" s="28"/>
      <c r="E61" s="19" t="s">
        <v>171</v>
      </c>
      <c r="F61" s="19" t="s">
        <v>172</v>
      </c>
      <c r="G61" s="19" t="s">
        <v>653</v>
      </c>
      <c r="H61" s="19" t="s">
        <v>173</v>
      </c>
      <c r="I61" s="19" t="s">
        <v>599</v>
      </c>
      <c r="J61" s="19" t="s">
        <v>654</v>
      </c>
      <c r="K61" s="20">
        <v>3</v>
      </c>
      <c r="L61" s="21">
        <v>0.5</v>
      </c>
      <c r="M61" s="20">
        <v>3</v>
      </c>
      <c r="N61" s="21">
        <v>3</v>
      </c>
      <c r="O61" s="20">
        <v>3</v>
      </c>
      <c r="P61" s="21">
        <v>3</v>
      </c>
      <c r="Q61" s="22">
        <v>27</v>
      </c>
      <c r="R61" s="23">
        <v>4.5</v>
      </c>
    </row>
    <row r="62" spans="1:18" ht="147" x14ac:dyDescent="0.25">
      <c r="A62" s="16">
        <v>56</v>
      </c>
      <c r="B62" s="17" t="s">
        <v>2119</v>
      </c>
      <c r="C62" s="18" t="s">
        <v>2120</v>
      </c>
      <c r="D62" s="28"/>
      <c r="E62" s="19" t="s">
        <v>1332</v>
      </c>
      <c r="F62" s="19" t="s">
        <v>178</v>
      </c>
      <c r="G62" s="19" t="s">
        <v>656</v>
      </c>
      <c r="H62" s="19" t="s">
        <v>179</v>
      </c>
      <c r="I62" s="19" t="s">
        <v>599</v>
      </c>
      <c r="J62" s="19" t="s">
        <v>1823</v>
      </c>
      <c r="K62" s="20">
        <v>3</v>
      </c>
      <c r="L62" s="21">
        <v>1</v>
      </c>
      <c r="M62" s="20">
        <v>3</v>
      </c>
      <c r="N62" s="21">
        <v>3</v>
      </c>
      <c r="O62" s="20">
        <v>3</v>
      </c>
      <c r="P62" s="21">
        <v>3</v>
      </c>
      <c r="Q62" s="22">
        <v>27</v>
      </c>
      <c r="R62" s="23">
        <v>9</v>
      </c>
    </row>
    <row r="63" spans="1:18" ht="105" x14ac:dyDescent="0.25">
      <c r="A63" s="16">
        <v>57</v>
      </c>
      <c r="B63" s="17" t="s">
        <v>2119</v>
      </c>
      <c r="C63" s="18" t="s">
        <v>2120</v>
      </c>
      <c r="D63" s="28"/>
      <c r="E63" s="19" t="s">
        <v>194</v>
      </c>
      <c r="F63" s="19" t="s">
        <v>195</v>
      </c>
      <c r="G63" s="19" t="s">
        <v>733</v>
      </c>
      <c r="H63" s="19" t="s">
        <v>196</v>
      </c>
      <c r="I63" s="19" t="s">
        <v>658</v>
      </c>
      <c r="J63" s="19" t="s">
        <v>197</v>
      </c>
      <c r="K63" s="20">
        <v>3</v>
      </c>
      <c r="L63" s="21">
        <v>0.5</v>
      </c>
      <c r="M63" s="20">
        <v>6</v>
      </c>
      <c r="N63" s="21">
        <v>6</v>
      </c>
      <c r="O63" s="20">
        <v>7</v>
      </c>
      <c r="P63" s="21">
        <v>3</v>
      </c>
      <c r="Q63" s="22">
        <v>126</v>
      </c>
      <c r="R63" s="23">
        <v>9</v>
      </c>
    </row>
    <row r="64" spans="1:18" ht="105" x14ac:dyDescent="0.25">
      <c r="A64" s="16">
        <v>58</v>
      </c>
      <c r="B64" s="17" t="s">
        <v>2119</v>
      </c>
      <c r="C64" s="18" t="s">
        <v>2120</v>
      </c>
      <c r="D64" s="28"/>
      <c r="E64" s="19" t="s">
        <v>200</v>
      </c>
      <c r="F64" s="19" t="s">
        <v>201</v>
      </c>
      <c r="G64" s="19" t="s">
        <v>754</v>
      </c>
      <c r="H64" s="19" t="s">
        <v>202</v>
      </c>
      <c r="I64" s="19" t="s">
        <v>658</v>
      </c>
      <c r="J64" s="19" t="s">
        <v>203</v>
      </c>
      <c r="K64" s="20">
        <v>3</v>
      </c>
      <c r="L64" s="21">
        <v>0.5</v>
      </c>
      <c r="M64" s="20">
        <v>6</v>
      </c>
      <c r="N64" s="21">
        <v>6</v>
      </c>
      <c r="O64" s="20">
        <v>7</v>
      </c>
      <c r="P64" s="21">
        <v>3</v>
      </c>
      <c r="Q64" s="22">
        <v>126</v>
      </c>
      <c r="R64" s="23">
        <v>9</v>
      </c>
    </row>
    <row r="65" spans="1:18" ht="126" x14ac:dyDescent="0.25">
      <c r="A65" s="16">
        <v>59</v>
      </c>
      <c r="B65" s="17" t="s">
        <v>2119</v>
      </c>
      <c r="C65" s="18" t="s">
        <v>2120</v>
      </c>
      <c r="D65" s="28"/>
      <c r="E65" s="19" t="s">
        <v>216</v>
      </c>
      <c r="F65" s="19" t="s">
        <v>217</v>
      </c>
      <c r="G65" s="19" t="s">
        <v>757</v>
      </c>
      <c r="H65" s="19" t="s">
        <v>218</v>
      </c>
      <c r="I65" s="19" t="s">
        <v>599</v>
      </c>
      <c r="J65" s="19" t="s">
        <v>219</v>
      </c>
      <c r="K65" s="20">
        <v>1</v>
      </c>
      <c r="L65" s="21">
        <v>0.5</v>
      </c>
      <c r="M65" s="20">
        <v>6</v>
      </c>
      <c r="N65" s="21">
        <v>6</v>
      </c>
      <c r="O65" s="20">
        <v>7</v>
      </c>
      <c r="P65" s="21">
        <v>7</v>
      </c>
      <c r="Q65" s="22">
        <v>42</v>
      </c>
      <c r="R65" s="23">
        <v>21</v>
      </c>
    </row>
    <row r="66" spans="1:18" ht="105" x14ac:dyDescent="0.25">
      <c r="A66" s="16">
        <v>60</v>
      </c>
      <c r="B66" s="17" t="s">
        <v>2119</v>
      </c>
      <c r="C66" s="18" t="s">
        <v>2120</v>
      </c>
      <c r="D66" s="28"/>
      <c r="E66" s="19" t="s">
        <v>103</v>
      </c>
      <c r="F66" s="19" t="s">
        <v>246</v>
      </c>
      <c r="G66" s="19" t="s">
        <v>776</v>
      </c>
      <c r="H66" s="19" t="s">
        <v>247</v>
      </c>
      <c r="I66" s="19" t="s">
        <v>599</v>
      </c>
      <c r="J66" s="19" t="s">
        <v>248</v>
      </c>
      <c r="K66" s="20">
        <v>1</v>
      </c>
      <c r="L66" s="21">
        <v>0.5</v>
      </c>
      <c r="M66" s="20">
        <v>6</v>
      </c>
      <c r="N66" s="21">
        <v>6</v>
      </c>
      <c r="O66" s="20">
        <v>7</v>
      </c>
      <c r="P66" s="21">
        <v>3</v>
      </c>
      <c r="Q66" s="22">
        <v>42</v>
      </c>
      <c r="R66" s="23">
        <v>9</v>
      </c>
    </row>
    <row r="67" spans="1:18" ht="105" x14ac:dyDescent="0.25">
      <c r="A67" s="16">
        <v>61</v>
      </c>
      <c r="B67" s="17" t="s">
        <v>2119</v>
      </c>
      <c r="C67" s="18" t="s">
        <v>2120</v>
      </c>
      <c r="D67" s="28"/>
      <c r="E67" s="19" t="s">
        <v>255</v>
      </c>
      <c r="F67" s="19" t="s">
        <v>256</v>
      </c>
      <c r="G67" s="19" t="s">
        <v>782</v>
      </c>
      <c r="H67" s="19" t="s">
        <v>257</v>
      </c>
      <c r="I67" s="19" t="s">
        <v>599</v>
      </c>
      <c r="J67" s="19" t="s">
        <v>258</v>
      </c>
      <c r="K67" s="20">
        <v>1</v>
      </c>
      <c r="L67" s="21">
        <v>0.5</v>
      </c>
      <c r="M67" s="20">
        <v>6</v>
      </c>
      <c r="N67" s="21">
        <v>6</v>
      </c>
      <c r="O67" s="20">
        <v>7</v>
      </c>
      <c r="P67" s="21">
        <v>3</v>
      </c>
      <c r="Q67" s="22">
        <v>42</v>
      </c>
      <c r="R67" s="23">
        <v>9</v>
      </c>
    </row>
    <row r="68" spans="1:18" ht="105" x14ac:dyDescent="0.25">
      <c r="A68" s="16">
        <v>62</v>
      </c>
      <c r="B68" s="17" t="s">
        <v>2119</v>
      </c>
      <c r="C68" s="18" t="s">
        <v>2120</v>
      </c>
      <c r="D68" s="28"/>
      <c r="E68" s="19" t="s">
        <v>261</v>
      </c>
      <c r="F68" s="19" t="s">
        <v>506</v>
      </c>
      <c r="G68" s="19" t="s">
        <v>786</v>
      </c>
      <c r="H68" s="19" t="s">
        <v>507</v>
      </c>
      <c r="I68" s="19" t="s">
        <v>599</v>
      </c>
      <c r="J68" s="19" t="s">
        <v>264</v>
      </c>
      <c r="K68" s="20">
        <v>1</v>
      </c>
      <c r="L68" s="21">
        <v>0.5</v>
      </c>
      <c r="M68" s="20">
        <v>6</v>
      </c>
      <c r="N68" s="21">
        <v>6</v>
      </c>
      <c r="O68" s="20">
        <v>7</v>
      </c>
      <c r="P68" s="21">
        <v>7</v>
      </c>
      <c r="Q68" s="22">
        <v>42</v>
      </c>
      <c r="R68" s="23">
        <v>21</v>
      </c>
    </row>
    <row r="69" spans="1:18" ht="147" x14ac:dyDescent="0.25">
      <c r="A69" s="16">
        <v>63</v>
      </c>
      <c r="B69" s="17" t="s">
        <v>2119</v>
      </c>
      <c r="C69" s="18" t="s">
        <v>2120</v>
      </c>
      <c r="D69" s="28"/>
      <c r="E69" s="19" t="s">
        <v>267</v>
      </c>
      <c r="F69" s="19" t="s">
        <v>268</v>
      </c>
      <c r="G69" s="19" t="s">
        <v>796</v>
      </c>
      <c r="H69" s="19" t="s">
        <v>269</v>
      </c>
      <c r="I69" s="19" t="s">
        <v>599</v>
      </c>
      <c r="J69" s="19" t="s">
        <v>270</v>
      </c>
      <c r="K69" s="20">
        <v>1</v>
      </c>
      <c r="L69" s="21">
        <v>0.5</v>
      </c>
      <c r="M69" s="20">
        <v>6</v>
      </c>
      <c r="N69" s="21">
        <v>6</v>
      </c>
      <c r="O69" s="20">
        <v>7</v>
      </c>
      <c r="P69" s="21">
        <v>7</v>
      </c>
      <c r="Q69" s="22">
        <v>42</v>
      </c>
      <c r="R69" s="23">
        <v>21</v>
      </c>
    </row>
    <row r="70" spans="1:18" ht="273" x14ac:dyDescent="0.25">
      <c r="A70" s="16">
        <v>64</v>
      </c>
      <c r="B70" s="17" t="s">
        <v>2119</v>
      </c>
      <c r="C70" s="18" t="s">
        <v>2120</v>
      </c>
      <c r="D70" s="28"/>
      <c r="E70" s="19" t="s">
        <v>278</v>
      </c>
      <c r="F70" s="19" t="s">
        <v>279</v>
      </c>
      <c r="G70" s="19" t="s">
        <v>797</v>
      </c>
      <c r="H70" s="19" t="s">
        <v>280</v>
      </c>
      <c r="I70" s="19" t="s">
        <v>595</v>
      </c>
      <c r="J70" s="19" t="s">
        <v>243</v>
      </c>
      <c r="K70" s="20">
        <v>0.5</v>
      </c>
      <c r="L70" s="21">
        <v>0.52</v>
      </c>
      <c r="M70" s="20">
        <v>6</v>
      </c>
      <c r="N70" s="21">
        <v>6</v>
      </c>
      <c r="O70" s="20">
        <v>3</v>
      </c>
      <c r="P70" s="21">
        <v>3</v>
      </c>
      <c r="Q70" s="22">
        <v>9</v>
      </c>
      <c r="R70" s="23">
        <v>9.36</v>
      </c>
    </row>
    <row r="71" spans="1:18" ht="126" x14ac:dyDescent="0.25">
      <c r="A71" s="16">
        <v>65</v>
      </c>
      <c r="B71" s="17" t="s">
        <v>2119</v>
      </c>
      <c r="C71" s="18" t="s">
        <v>2120</v>
      </c>
      <c r="D71" s="28"/>
      <c r="E71" s="19" t="s">
        <v>283</v>
      </c>
      <c r="F71" s="19" t="s">
        <v>284</v>
      </c>
      <c r="G71" s="19" t="s">
        <v>800</v>
      </c>
      <c r="H71" s="19" t="s">
        <v>285</v>
      </c>
      <c r="I71" s="19" t="s">
        <v>599</v>
      </c>
      <c r="J71" s="19" t="s">
        <v>286</v>
      </c>
      <c r="K71" s="20">
        <v>1</v>
      </c>
      <c r="L71" s="21">
        <v>0.5</v>
      </c>
      <c r="M71" s="20">
        <v>6</v>
      </c>
      <c r="N71" s="21">
        <v>6</v>
      </c>
      <c r="O71" s="20">
        <v>7</v>
      </c>
      <c r="P71" s="21">
        <v>7</v>
      </c>
      <c r="Q71" s="22">
        <v>42</v>
      </c>
      <c r="R71" s="23">
        <v>21</v>
      </c>
    </row>
    <row r="72" spans="1:18" ht="189" x14ac:dyDescent="0.25">
      <c r="A72" s="16">
        <v>66</v>
      </c>
      <c r="B72" s="17" t="s">
        <v>2119</v>
      </c>
      <c r="C72" s="18" t="s">
        <v>2120</v>
      </c>
      <c r="D72" s="28"/>
      <c r="E72" s="19" t="s">
        <v>1787</v>
      </c>
      <c r="F72" s="19" t="s">
        <v>846</v>
      </c>
      <c r="G72" s="19" t="s">
        <v>847</v>
      </c>
      <c r="H72" s="19" t="s">
        <v>848</v>
      </c>
      <c r="I72" s="19" t="s">
        <v>599</v>
      </c>
      <c r="J72" s="19" t="s">
        <v>849</v>
      </c>
      <c r="K72" s="20">
        <v>0.5</v>
      </c>
      <c r="L72" s="21">
        <v>0.2</v>
      </c>
      <c r="M72" s="20">
        <v>6</v>
      </c>
      <c r="N72" s="21">
        <v>6</v>
      </c>
      <c r="O72" s="20">
        <v>7</v>
      </c>
      <c r="P72" s="21">
        <v>7</v>
      </c>
      <c r="Q72" s="22">
        <v>21</v>
      </c>
      <c r="R72" s="23">
        <v>8.4000000000000021</v>
      </c>
    </row>
    <row r="73" spans="1:18" ht="168" x14ac:dyDescent="0.25">
      <c r="A73" s="16">
        <v>67</v>
      </c>
      <c r="B73" s="17" t="s">
        <v>2119</v>
      </c>
      <c r="C73" s="18" t="s">
        <v>2120</v>
      </c>
      <c r="D73" s="28"/>
      <c r="E73" s="19" t="s">
        <v>2096</v>
      </c>
      <c r="F73" s="19" t="s">
        <v>26</v>
      </c>
      <c r="G73" s="19" t="s">
        <v>598</v>
      </c>
      <c r="H73" s="19" t="s">
        <v>27</v>
      </c>
      <c r="I73" s="19" t="s">
        <v>599</v>
      </c>
      <c r="J73" s="19" t="s">
        <v>28</v>
      </c>
      <c r="K73" s="20">
        <v>0.5</v>
      </c>
      <c r="L73" s="21">
        <v>0.2</v>
      </c>
      <c r="M73" s="20">
        <v>6</v>
      </c>
      <c r="N73" s="21">
        <v>6</v>
      </c>
      <c r="O73" s="20">
        <v>15</v>
      </c>
      <c r="P73" s="21">
        <v>15</v>
      </c>
      <c r="Q73" s="22">
        <v>45</v>
      </c>
      <c r="R73" s="23">
        <v>18.000000000000004</v>
      </c>
    </row>
    <row r="74" spans="1:18" ht="189" x14ac:dyDescent="0.25">
      <c r="A74" s="16">
        <v>68</v>
      </c>
      <c r="B74" s="17" t="s">
        <v>2119</v>
      </c>
      <c r="C74" s="18" t="s">
        <v>2120</v>
      </c>
      <c r="D74" s="28"/>
      <c r="E74" s="19" t="s">
        <v>48</v>
      </c>
      <c r="F74" s="19" t="s">
        <v>49</v>
      </c>
      <c r="G74" s="19" t="s">
        <v>608</v>
      </c>
      <c r="H74" s="19" t="s">
        <v>50</v>
      </c>
      <c r="I74" s="19" t="s">
        <v>599</v>
      </c>
      <c r="J74" s="19" t="s">
        <v>51</v>
      </c>
      <c r="K74" s="20">
        <v>1</v>
      </c>
      <c r="L74" s="21">
        <v>0.5</v>
      </c>
      <c r="M74" s="20">
        <v>6</v>
      </c>
      <c r="N74" s="21">
        <v>6</v>
      </c>
      <c r="O74" s="20">
        <v>7</v>
      </c>
      <c r="P74" s="21">
        <v>7</v>
      </c>
      <c r="Q74" s="22">
        <v>42</v>
      </c>
      <c r="R74" s="23">
        <v>21</v>
      </c>
    </row>
    <row r="75" spans="1:18" ht="168" x14ac:dyDescent="0.25">
      <c r="A75" s="16">
        <v>69</v>
      </c>
      <c r="B75" s="17" t="s">
        <v>2119</v>
      </c>
      <c r="C75" s="18" t="s">
        <v>2120</v>
      </c>
      <c r="D75" s="28"/>
      <c r="E75" s="19" t="s">
        <v>1789</v>
      </c>
      <c r="F75" s="19" t="s">
        <v>612</v>
      </c>
      <c r="G75" s="19" t="s">
        <v>613</v>
      </c>
      <c r="H75" s="19" t="s">
        <v>614</v>
      </c>
      <c r="I75" s="19" t="s">
        <v>599</v>
      </c>
      <c r="J75" s="19" t="s">
        <v>615</v>
      </c>
      <c r="K75" s="20">
        <v>0.5</v>
      </c>
      <c r="L75" s="21">
        <v>0.2</v>
      </c>
      <c r="M75" s="20">
        <v>6</v>
      </c>
      <c r="N75" s="21">
        <v>6</v>
      </c>
      <c r="O75" s="20">
        <v>7</v>
      </c>
      <c r="P75" s="21">
        <v>7</v>
      </c>
      <c r="Q75" s="22">
        <v>21</v>
      </c>
      <c r="R75" s="23">
        <v>8.4000000000000021</v>
      </c>
    </row>
    <row r="76" spans="1:18" ht="189" x14ac:dyDescent="0.25">
      <c r="A76" s="16">
        <v>70</v>
      </c>
      <c r="B76" s="17" t="s">
        <v>2119</v>
      </c>
      <c r="C76" s="18" t="s">
        <v>2120</v>
      </c>
      <c r="D76" s="28"/>
      <c r="E76" s="19" t="s">
        <v>109</v>
      </c>
      <c r="F76" s="19" t="s">
        <v>110</v>
      </c>
      <c r="G76" s="19" t="s">
        <v>646</v>
      </c>
      <c r="H76" s="19" t="s">
        <v>111</v>
      </c>
      <c r="I76" s="19" t="s">
        <v>599</v>
      </c>
      <c r="J76" s="19" t="s">
        <v>112</v>
      </c>
      <c r="K76" s="20">
        <v>3</v>
      </c>
      <c r="L76" s="21">
        <v>1</v>
      </c>
      <c r="M76" s="20">
        <v>6</v>
      </c>
      <c r="N76" s="21">
        <v>6</v>
      </c>
      <c r="O76" s="20">
        <v>3</v>
      </c>
      <c r="P76" s="21">
        <v>3</v>
      </c>
      <c r="Q76" s="22">
        <v>54</v>
      </c>
      <c r="R76" s="23">
        <v>18</v>
      </c>
    </row>
    <row r="77" spans="1:18" ht="231" x14ac:dyDescent="0.25">
      <c r="A77" s="16">
        <v>71</v>
      </c>
      <c r="B77" s="17" t="s">
        <v>2119</v>
      </c>
      <c r="C77" s="18" t="s">
        <v>2120</v>
      </c>
      <c r="D77" s="28"/>
      <c r="E77" s="19" t="s">
        <v>426</v>
      </c>
      <c r="F77" s="19" t="s">
        <v>32</v>
      </c>
      <c r="G77" s="19" t="s">
        <v>647</v>
      </c>
      <c r="H77" s="19" t="s">
        <v>33</v>
      </c>
      <c r="I77" s="19" t="s">
        <v>599</v>
      </c>
      <c r="J77" s="19" t="s">
        <v>34</v>
      </c>
      <c r="K77" s="20">
        <v>3</v>
      </c>
      <c r="L77" s="21">
        <v>1</v>
      </c>
      <c r="M77" s="20">
        <v>6</v>
      </c>
      <c r="N77" s="21">
        <v>6</v>
      </c>
      <c r="O77" s="20">
        <v>3</v>
      </c>
      <c r="P77" s="21">
        <v>3</v>
      </c>
      <c r="Q77" s="22">
        <v>54</v>
      </c>
      <c r="R77" s="23">
        <v>18</v>
      </c>
    </row>
    <row r="78" spans="1:18" ht="231" x14ac:dyDescent="0.25">
      <c r="A78" s="16">
        <v>72</v>
      </c>
      <c r="B78" s="17" t="s">
        <v>2121</v>
      </c>
      <c r="C78" s="18" t="s">
        <v>2122</v>
      </c>
      <c r="D78" s="28"/>
      <c r="E78" s="19" t="s">
        <v>127</v>
      </c>
      <c r="F78" s="19" t="s">
        <v>128</v>
      </c>
      <c r="G78" s="19" t="s">
        <v>651</v>
      </c>
      <c r="H78" s="19" t="s">
        <v>129</v>
      </c>
      <c r="I78" s="19" t="s">
        <v>599</v>
      </c>
      <c r="J78" s="19" t="s">
        <v>130</v>
      </c>
      <c r="K78" s="20">
        <v>0.5</v>
      </c>
      <c r="L78" s="21">
        <v>0.2</v>
      </c>
      <c r="M78" s="20">
        <v>3</v>
      </c>
      <c r="N78" s="21">
        <v>3</v>
      </c>
      <c r="O78" s="20">
        <v>15</v>
      </c>
      <c r="P78" s="21">
        <v>15</v>
      </c>
      <c r="Q78" s="22">
        <v>22.5</v>
      </c>
      <c r="R78" s="23">
        <v>9.0000000000000018</v>
      </c>
    </row>
    <row r="79" spans="1:18" ht="231" x14ac:dyDescent="0.25">
      <c r="A79" s="16">
        <v>73</v>
      </c>
      <c r="B79" s="17" t="s">
        <v>2119</v>
      </c>
      <c r="C79" s="18" t="s">
        <v>2120</v>
      </c>
      <c r="D79" s="28"/>
      <c r="E79" s="19" t="s">
        <v>138</v>
      </c>
      <c r="F79" s="19" t="s">
        <v>139</v>
      </c>
      <c r="G79" s="19" t="s">
        <v>689</v>
      </c>
      <c r="H79" s="19" t="s">
        <v>140</v>
      </c>
      <c r="I79" s="19" t="s">
        <v>599</v>
      </c>
      <c r="J79" s="19" t="s">
        <v>141</v>
      </c>
      <c r="K79" s="20">
        <v>1</v>
      </c>
      <c r="L79" s="21">
        <v>0.5</v>
      </c>
      <c r="M79" s="20">
        <v>6</v>
      </c>
      <c r="N79" s="21">
        <v>6</v>
      </c>
      <c r="O79" s="20">
        <v>7</v>
      </c>
      <c r="P79" s="21">
        <v>3</v>
      </c>
      <c r="Q79" s="22">
        <v>42</v>
      </c>
      <c r="R79" s="23">
        <v>9</v>
      </c>
    </row>
    <row r="80" spans="1:18" ht="168" x14ac:dyDescent="0.25">
      <c r="A80" s="16">
        <v>74</v>
      </c>
      <c r="B80" s="17" t="s">
        <v>2123</v>
      </c>
      <c r="C80" s="18" t="s">
        <v>2124</v>
      </c>
      <c r="D80" s="28"/>
      <c r="E80" s="19" t="s">
        <v>2125</v>
      </c>
      <c r="F80" s="19" t="s">
        <v>26</v>
      </c>
      <c r="G80" s="19" t="s">
        <v>598</v>
      </c>
      <c r="H80" s="19" t="s">
        <v>27</v>
      </c>
      <c r="I80" s="19" t="s">
        <v>599</v>
      </c>
      <c r="J80" s="19" t="s">
        <v>28</v>
      </c>
      <c r="K80" s="20">
        <v>0.5</v>
      </c>
      <c r="L80" s="21">
        <v>0.2</v>
      </c>
      <c r="M80" s="20">
        <v>6</v>
      </c>
      <c r="N80" s="21">
        <v>6</v>
      </c>
      <c r="O80" s="20">
        <v>15</v>
      </c>
      <c r="P80" s="21">
        <v>15</v>
      </c>
      <c r="Q80" s="22">
        <v>45</v>
      </c>
      <c r="R80" s="23">
        <v>18.000000000000004</v>
      </c>
    </row>
    <row r="81" spans="1:18" ht="168" x14ac:dyDescent="0.25">
      <c r="A81" s="16">
        <v>75</v>
      </c>
      <c r="B81" s="17" t="s">
        <v>2123</v>
      </c>
      <c r="C81" s="18" t="s">
        <v>2124</v>
      </c>
      <c r="D81" s="28"/>
      <c r="E81" s="19" t="s">
        <v>2126</v>
      </c>
      <c r="F81" s="19" t="s">
        <v>612</v>
      </c>
      <c r="G81" s="19" t="s">
        <v>613</v>
      </c>
      <c r="H81" s="19" t="s">
        <v>614</v>
      </c>
      <c r="I81" s="19" t="s">
        <v>599</v>
      </c>
      <c r="J81" s="19" t="s">
        <v>615</v>
      </c>
      <c r="K81" s="20">
        <v>0.5</v>
      </c>
      <c r="L81" s="21">
        <v>0.2</v>
      </c>
      <c r="M81" s="20">
        <v>6</v>
      </c>
      <c r="N81" s="21">
        <v>6</v>
      </c>
      <c r="O81" s="20">
        <v>7</v>
      </c>
      <c r="P81" s="21">
        <v>7</v>
      </c>
      <c r="Q81" s="22">
        <v>21</v>
      </c>
      <c r="R81" s="23">
        <v>8.4000000000000021</v>
      </c>
    </row>
    <row r="82" spans="1:18" ht="168" x14ac:dyDescent="0.25">
      <c r="A82" s="16">
        <v>76</v>
      </c>
      <c r="B82" s="17" t="s">
        <v>2123</v>
      </c>
      <c r="C82" s="18" t="s">
        <v>2124</v>
      </c>
      <c r="D82" s="28"/>
      <c r="E82" s="19" t="s">
        <v>2127</v>
      </c>
      <c r="F82" s="19" t="s">
        <v>110</v>
      </c>
      <c r="G82" s="19" t="s">
        <v>646</v>
      </c>
      <c r="H82" s="19" t="s">
        <v>111</v>
      </c>
      <c r="I82" s="19" t="s">
        <v>599</v>
      </c>
      <c r="J82" s="19" t="s">
        <v>112</v>
      </c>
      <c r="K82" s="20">
        <v>3</v>
      </c>
      <c r="L82" s="21">
        <v>1</v>
      </c>
      <c r="M82" s="20">
        <v>6</v>
      </c>
      <c r="N82" s="21">
        <v>6</v>
      </c>
      <c r="O82" s="20">
        <v>3</v>
      </c>
      <c r="P82" s="21">
        <v>3</v>
      </c>
      <c r="Q82" s="22">
        <v>54</v>
      </c>
      <c r="R82" s="23">
        <v>18</v>
      </c>
    </row>
    <row r="83" spans="1:18" ht="231" x14ac:dyDescent="0.25">
      <c r="A83" s="16">
        <v>77</v>
      </c>
      <c r="B83" s="17" t="s">
        <v>2123</v>
      </c>
      <c r="C83" s="18" t="s">
        <v>2124</v>
      </c>
      <c r="D83" s="28"/>
      <c r="E83" s="19" t="s">
        <v>426</v>
      </c>
      <c r="F83" s="19" t="s">
        <v>32</v>
      </c>
      <c r="G83" s="19" t="s">
        <v>647</v>
      </c>
      <c r="H83" s="19" t="s">
        <v>33</v>
      </c>
      <c r="I83" s="19" t="s">
        <v>599</v>
      </c>
      <c r="J83" s="19" t="s">
        <v>34</v>
      </c>
      <c r="K83" s="20">
        <v>3</v>
      </c>
      <c r="L83" s="21">
        <v>1</v>
      </c>
      <c r="M83" s="20">
        <v>6</v>
      </c>
      <c r="N83" s="21">
        <v>6</v>
      </c>
      <c r="O83" s="20">
        <v>3</v>
      </c>
      <c r="P83" s="21">
        <v>3</v>
      </c>
      <c r="Q83" s="22">
        <v>54</v>
      </c>
      <c r="R83" s="23">
        <v>18</v>
      </c>
    </row>
    <row r="84" spans="1:18" ht="231" x14ac:dyDescent="0.25">
      <c r="A84" s="16">
        <v>78</v>
      </c>
      <c r="B84" s="17" t="s">
        <v>2123</v>
      </c>
      <c r="C84" s="18" t="s">
        <v>2124</v>
      </c>
      <c r="D84" s="28"/>
      <c r="E84" s="19" t="s">
        <v>127</v>
      </c>
      <c r="F84" s="19" t="s">
        <v>128</v>
      </c>
      <c r="G84" s="19" t="s">
        <v>651</v>
      </c>
      <c r="H84" s="19" t="s">
        <v>129</v>
      </c>
      <c r="I84" s="19" t="s">
        <v>599</v>
      </c>
      <c r="J84" s="19" t="s">
        <v>130</v>
      </c>
      <c r="K84" s="20">
        <v>0.5</v>
      </c>
      <c r="L84" s="21">
        <v>0.2</v>
      </c>
      <c r="M84" s="20">
        <v>3</v>
      </c>
      <c r="N84" s="21">
        <v>3</v>
      </c>
      <c r="O84" s="20">
        <v>15</v>
      </c>
      <c r="P84" s="21">
        <v>15</v>
      </c>
      <c r="Q84" s="22">
        <v>22.5</v>
      </c>
      <c r="R84" s="23">
        <v>9.0000000000000018</v>
      </c>
    </row>
    <row r="85" spans="1:18" ht="189" x14ac:dyDescent="0.25">
      <c r="A85" s="16">
        <v>79</v>
      </c>
      <c r="B85" s="17" t="s">
        <v>2123</v>
      </c>
      <c r="C85" s="18" t="s">
        <v>2124</v>
      </c>
      <c r="D85" s="28"/>
      <c r="E85" s="19" t="s">
        <v>1905</v>
      </c>
      <c r="F85" s="19" t="s">
        <v>139</v>
      </c>
      <c r="G85" s="19" t="s">
        <v>689</v>
      </c>
      <c r="H85" s="19" t="s">
        <v>140</v>
      </c>
      <c r="I85" s="19" t="s">
        <v>599</v>
      </c>
      <c r="J85" s="19" t="s">
        <v>141</v>
      </c>
      <c r="K85" s="20">
        <v>1</v>
      </c>
      <c r="L85" s="21">
        <v>0.5</v>
      </c>
      <c r="M85" s="20">
        <v>6</v>
      </c>
      <c r="N85" s="21">
        <v>6</v>
      </c>
      <c r="O85" s="20">
        <v>7</v>
      </c>
      <c r="P85" s="21">
        <v>3</v>
      </c>
      <c r="Q85" s="22">
        <v>42</v>
      </c>
      <c r="R85" s="23">
        <v>9</v>
      </c>
    </row>
    <row r="86" spans="1:18" ht="105" x14ac:dyDescent="0.25">
      <c r="A86" s="16">
        <v>80</v>
      </c>
      <c r="B86" s="17" t="s">
        <v>2123</v>
      </c>
      <c r="C86" s="18" t="s">
        <v>2124</v>
      </c>
      <c r="D86" s="28"/>
      <c r="E86" s="19" t="s">
        <v>200</v>
      </c>
      <c r="F86" s="19" t="s">
        <v>201</v>
      </c>
      <c r="G86" s="19" t="s">
        <v>754</v>
      </c>
      <c r="H86" s="19" t="s">
        <v>202</v>
      </c>
      <c r="I86" s="19" t="s">
        <v>658</v>
      </c>
      <c r="J86" s="19" t="s">
        <v>203</v>
      </c>
      <c r="K86" s="20">
        <v>3</v>
      </c>
      <c r="L86" s="21">
        <v>0.5</v>
      </c>
      <c r="M86" s="20">
        <v>6</v>
      </c>
      <c r="N86" s="21">
        <v>6</v>
      </c>
      <c r="O86" s="20">
        <v>7</v>
      </c>
      <c r="P86" s="21">
        <v>3</v>
      </c>
      <c r="Q86" s="22">
        <v>126</v>
      </c>
      <c r="R86" s="23">
        <v>9</v>
      </c>
    </row>
    <row r="87" spans="1:18" ht="126" x14ac:dyDescent="0.25">
      <c r="A87" s="16">
        <v>81</v>
      </c>
      <c r="B87" s="17" t="s">
        <v>2123</v>
      </c>
      <c r="C87" s="18" t="s">
        <v>2124</v>
      </c>
      <c r="D87" s="28"/>
      <c r="E87" s="19" t="s">
        <v>216</v>
      </c>
      <c r="F87" s="19" t="s">
        <v>217</v>
      </c>
      <c r="G87" s="19" t="s">
        <v>757</v>
      </c>
      <c r="H87" s="19" t="s">
        <v>218</v>
      </c>
      <c r="I87" s="19" t="s">
        <v>599</v>
      </c>
      <c r="J87" s="19" t="s">
        <v>219</v>
      </c>
      <c r="K87" s="20">
        <v>1</v>
      </c>
      <c r="L87" s="21">
        <v>0.5</v>
      </c>
      <c r="M87" s="20">
        <v>6</v>
      </c>
      <c r="N87" s="21">
        <v>6</v>
      </c>
      <c r="O87" s="20">
        <v>7</v>
      </c>
      <c r="P87" s="21">
        <v>7</v>
      </c>
      <c r="Q87" s="22">
        <v>42</v>
      </c>
      <c r="R87" s="23">
        <v>21</v>
      </c>
    </row>
    <row r="88" spans="1:18" ht="147" x14ac:dyDescent="0.25">
      <c r="A88" s="16">
        <v>82</v>
      </c>
      <c r="B88" s="17" t="s">
        <v>2123</v>
      </c>
      <c r="C88" s="18" t="s">
        <v>2124</v>
      </c>
      <c r="D88" s="28"/>
      <c r="E88" s="19" t="s">
        <v>267</v>
      </c>
      <c r="F88" s="19" t="s">
        <v>268</v>
      </c>
      <c r="G88" s="19" t="s">
        <v>796</v>
      </c>
      <c r="H88" s="19" t="s">
        <v>269</v>
      </c>
      <c r="I88" s="19" t="s">
        <v>599</v>
      </c>
      <c r="J88" s="19" t="s">
        <v>270</v>
      </c>
      <c r="K88" s="20">
        <v>1</v>
      </c>
      <c r="L88" s="21">
        <v>0.5</v>
      </c>
      <c r="M88" s="20">
        <v>6</v>
      </c>
      <c r="N88" s="21">
        <v>6</v>
      </c>
      <c r="O88" s="20">
        <v>7</v>
      </c>
      <c r="P88" s="21">
        <v>7</v>
      </c>
      <c r="Q88" s="22">
        <v>42</v>
      </c>
      <c r="R88" s="23">
        <v>21</v>
      </c>
    </row>
    <row r="89" spans="1:18" ht="273" x14ac:dyDescent="0.25">
      <c r="A89" s="16">
        <v>83</v>
      </c>
      <c r="B89" s="17" t="s">
        <v>2123</v>
      </c>
      <c r="C89" s="18" t="s">
        <v>2124</v>
      </c>
      <c r="D89" s="28"/>
      <c r="E89" s="19" t="s">
        <v>278</v>
      </c>
      <c r="F89" s="19" t="s">
        <v>279</v>
      </c>
      <c r="G89" s="19" t="s">
        <v>797</v>
      </c>
      <c r="H89" s="19" t="s">
        <v>280</v>
      </c>
      <c r="I89" s="19" t="s">
        <v>595</v>
      </c>
      <c r="J89" s="19" t="s">
        <v>243</v>
      </c>
      <c r="K89" s="20">
        <v>0.5</v>
      </c>
      <c r="L89" s="21">
        <v>0.52</v>
      </c>
      <c r="M89" s="20">
        <v>6</v>
      </c>
      <c r="N89" s="21">
        <v>6</v>
      </c>
      <c r="O89" s="20">
        <v>3</v>
      </c>
      <c r="P89" s="21">
        <v>3</v>
      </c>
      <c r="Q89" s="22">
        <v>9</v>
      </c>
      <c r="R89" s="23">
        <v>9.36</v>
      </c>
    </row>
    <row r="90" spans="1:18" ht="126" x14ac:dyDescent="0.25">
      <c r="A90" s="16">
        <v>84</v>
      </c>
      <c r="B90" s="17" t="s">
        <v>2123</v>
      </c>
      <c r="C90" s="18" t="s">
        <v>2124</v>
      </c>
      <c r="D90" s="28"/>
      <c r="E90" s="19" t="s">
        <v>283</v>
      </c>
      <c r="F90" s="19" t="s">
        <v>284</v>
      </c>
      <c r="G90" s="19" t="s">
        <v>800</v>
      </c>
      <c r="H90" s="19" t="s">
        <v>285</v>
      </c>
      <c r="I90" s="19" t="s">
        <v>599</v>
      </c>
      <c r="J90" s="19" t="s">
        <v>286</v>
      </c>
      <c r="K90" s="20">
        <v>1</v>
      </c>
      <c r="L90" s="21">
        <v>0.5</v>
      </c>
      <c r="M90" s="20">
        <v>6</v>
      </c>
      <c r="N90" s="21">
        <v>6</v>
      </c>
      <c r="O90" s="20">
        <v>7</v>
      </c>
      <c r="P90" s="21">
        <v>7</v>
      </c>
      <c r="Q90" s="22">
        <v>42</v>
      </c>
      <c r="R90" s="23">
        <v>21</v>
      </c>
    </row>
    <row r="91" spans="1:18" ht="63" x14ac:dyDescent="0.25">
      <c r="A91" s="16">
        <v>85</v>
      </c>
      <c r="B91" s="17" t="s">
        <v>2123</v>
      </c>
      <c r="C91" s="18" t="s">
        <v>2124</v>
      </c>
      <c r="D91" s="28"/>
      <c r="E91" s="19" t="s">
        <v>287</v>
      </c>
      <c r="F91" s="19" t="s">
        <v>288</v>
      </c>
      <c r="G91" s="19" t="s">
        <v>806</v>
      </c>
      <c r="H91" s="19" t="s">
        <v>289</v>
      </c>
      <c r="I91" s="19" t="s">
        <v>599</v>
      </c>
      <c r="J91" s="19" t="s">
        <v>290</v>
      </c>
      <c r="K91" s="20">
        <v>0.5</v>
      </c>
      <c r="L91" s="21">
        <v>0.2</v>
      </c>
      <c r="M91" s="20">
        <v>6</v>
      </c>
      <c r="N91" s="21">
        <v>6</v>
      </c>
      <c r="O91" s="20">
        <v>7</v>
      </c>
      <c r="P91" s="21">
        <v>7</v>
      </c>
      <c r="Q91" s="22">
        <v>21</v>
      </c>
      <c r="R91" s="23">
        <v>8.4000000000000021</v>
      </c>
    </row>
    <row r="92" spans="1:18" ht="105" x14ac:dyDescent="0.25">
      <c r="A92" s="16">
        <v>86</v>
      </c>
      <c r="B92" s="17" t="s">
        <v>2123</v>
      </c>
      <c r="C92" s="18" t="s">
        <v>2124</v>
      </c>
      <c r="D92" s="28"/>
      <c r="E92" s="19" t="s">
        <v>832</v>
      </c>
      <c r="F92" s="19" t="s">
        <v>833</v>
      </c>
      <c r="G92" s="19" t="s">
        <v>834</v>
      </c>
      <c r="H92" s="19" t="s">
        <v>835</v>
      </c>
      <c r="I92" s="19" t="s">
        <v>595</v>
      </c>
      <c r="J92" s="19" t="s">
        <v>243</v>
      </c>
      <c r="K92" s="20">
        <v>0.5</v>
      </c>
      <c r="L92" s="21">
        <v>0.5</v>
      </c>
      <c r="M92" s="20">
        <v>6</v>
      </c>
      <c r="N92" s="21">
        <v>6</v>
      </c>
      <c r="O92" s="20">
        <v>3</v>
      </c>
      <c r="P92" s="21">
        <v>3</v>
      </c>
      <c r="Q92" s="22">
        <v>9</v>
      </c>
      <c r="R92" s="23">
        <v>9</v>
      </c>
    </row>
    <row r="93" spans="1:18" ht="105" x14ac:dyDescent="0.25">
      <c r="A93" s="16">
        <v>87</v>
      </c>
      <c r="B93" s="17" t="s">
        <v>2113</v>
      </c>
      <c r="C93" s="18" t="s">
        <v>2114</v>
      </c>
      <c r="D93" s="28"/>
      <c r="E93" s="19" t="s">
        <v>200</v>
      </c>
      <c r="F93" s="19" t="s">
        <v>201</v>
      </c>
      <c r="G93" s="19" t="s">
        <v>754</v>
      </c>
      <c r="H93" s="19" t="s">
        <v>202</v>
      </c>
      <c r="I93" s="19" t="s">
        <v>658</v>
      </c>
      <c r="J93" s="19" t="s">
        <v>203</v>
      </c>
      <c r="K93" s="20">
        <v>3</v>
      </c>
      <c r="L93" s="21">
        <v>0.5</v>
      </c>
      <c r="M93" s="20">
        <v>6</v>
      </c>
      <c r="N93" s="21">
        <v>6</v>
      </c>
      <c r="O93" s="20">
        <v>7</v>
      </c>
      <c r="P93" s="21">
        <v>3</v>
      </c>
      <c r="Q93" s="22">
        <v>126</v>
      </c>
      <c r="R93" s="23">
        <v>9</v>
      </c>
    </row>
    <row r="94" spans="1:18" ht="126" x14ac:dyDescent="0.25">
      <c r="A94" s="16">
        <v>88</v>
      </c>
      <c r="B94" s="17" t="s">
        <v>2113</v>
      </c>
      <c r="C94" s="18" t="s">
        <v>2114</v>
      </c>
      <c r="D94" s="28"/>
      <c r="E94" s="19" t="s">
        <v>216</v>
      </c>
      <c r="F94" s="19" t="s">
        <v>217</v>
      </c>
      <c r="G94" s="19" t="s">
        <v>757</v>
      </c>
      <c r="H94" s="19" t="s">
        <v>218</v>
      </c>
      <c r="I94" s="19" t="s">
        <v>599</v>
      </c>
      <c r="J94" s="19" t="s">
        <v>219</v>
      </c>
      <c r="K94" s="20">
        <v>1</v>
      </c>
      <c r="L94" s="21">
        <v>0.5</v>
      </c>
      <c r="M94" s="20">
        <v>6</v>
      </c>
      <c r="N94" s="21">
        <v>6</v>
      </c>
      <c r="O94" s="20">
        <v>7</v>
      </c>
      <c r="P94" s="21">
        <v>7</v>
      </c>
      <c r="Q94" s="22">
        <v>42</v>
      </c>
      <c r="R94" s="23">
        <v>21</v>
      </c>
    </row>
    <row r="95" spans="1:18" x14ac:dyDescent="0.25">
      <c r="B95" s="17"/>
      <c r="G95" s="19" t="str">
        <f>IF(F95="","",VLOOKUP(F95,[15]списки!$U$2:$V$147,2,))</f>
        <v/>
      </c>
      <c r="I95" s="19" t="str">
        <f>IF(F95="","",VLOOKUP(Q95,[15]списки!$O$2:$P$8,2))</f>
        <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7 Q9:R10 Q13:R13 Q16:R1048576">
    <cfRule type="expression" dxfId="51" priority="21">
      <formula>IF(ROW(Q1)&gt;6,Q1&gt;400)</formula>
    </cfRule>
    <cfRule type="expression" dxfId="50" priority="22">
      <formula>IF(ROW(Q1)&gt;6,Q1&gt;200)</formula>
    </cfRule>
    <cfRule type="expression" dxfId="49" priority="23">
      <formula>IF(ROW(Q1)&gt;6,Q1&gt;70)</formula>
    </cfRule>
    <cfRule type="expression" dxfId="48" priority="24">
      <formula>IF(ROW(Q1)&gt;6,Q1&gt;20)</formula>
    </cfRule>
  </conditionalFormatting>
  <conditionalFormatting sqref="Q8:R8">
    <cfRule type="expression" dxfId="47" priority="17">
      <formula>IF(ROW(Q8)&gt;6,Q8&gt;400)</formula>
    </cfRule>
    <cfRule type="expression" dxfId="46" priority="18">
      <formula>IF(ROW(Q8)&gt;6,Q8&gt;200)</formula>
    </cfRule>
    <cfRule type="expression" dxfId="45" priority="19">
      <formula>IF(ROW(Q8)&gt;6,Q8&gt;70)</formula>
    </cfRule>
    <cfRule type="expression" dxfId="44" priority="20">
      <formula>IF(ROW(Q8)&gt;6,Q8&gt;20)</formula>
    </cfRule>
  </conditionalFormatting>
  <conditionalFormatting sqref="Q11:R11">
    <cfRule type="expression" dxfId="43" priority="13">
      <formula>IF(ROW(Q11)&gt;6,Q11&gt;400)</formula>
    </cfRule>
    <cfRule type="expression" dxfId="42" priority="14">
      <formula>IF(ROW(Q11)&gt;6,Q11&gt;200)</formula>
    </cfRule>
    <cfRule type="expression" dxfId="41" priority="15">
      <formula>IF(ROW(Q11)&gt;6,Q11&gt;70)</formula>
    </cfRule>
    <cfRule type="expression" dxfId="40" priority="16">
      <formula>IF(ROW(Q11)&gt;6,Q11&gt;20)</formula>
    </cfRule>
  </conditionalFormatting>
  <conditionalFormatting sqref="Q12:R12">
    <cfRule type="expression" dxfId="39" priority="9">
      <formula>IF(ROW(Q12)&gt;6,Q12&gt;400)</formula>
    </cfRule>
    <cfRule type="expression" dxfId="38" priority="10">
      <formula>IF(ROW(Q12)&gt;6,Q12&gt;200)</formula>
    </cfRule>
    <cfRule type="expression" dxfId="37" priority="11">
      <formula>IF(ROW(Q12)&gt;6,Q12&gt;70)</formula>
    </cfRule>
    <cfRule type="expression" dxfId="36" priority="12">
      <formula>IF(ROW(Q12)&gt;6,Q12&gt;20)</formula>
    </cfRule>
  </conditionalFormatting>
  <conditionalFormatting sqref="Q14:R14">
    <cfRule type="expression" dxfId="35" priority="5">
      <formula>IF(ROW(Q14)&gt;6,Q14&gt;400)</formula>
    </cfRule>
    <cfRule type="expression" dxfId="34" priority="6">
      <formula>IF(ROW(Q14)&gt;6,Q14&gt;200)</formula>
    </cfRule>
    <cfRule type="expression" dxfId="33" priority="7">
      <formula>IF(ROW(Q14)&gt;6,Q14&gt;70)</formula>
    </cfRule>
    <cfRule type="expression" dxfId="32" priority="8">
      <formula>IF(ROW(Q14)&gt;6,Q14&gt;20)</formula>
    </cfRule>
  </conditionalFormatting>
  <conditionalFormatting sqref="Q15:R15">
    <cfRule type="expression" dxfId="31" priority="1">
      <formula>IF(ROW(Q15)&gt;6,Q15&gt;400)</formula>
    </cfRule>
    <cfRule type="expression" dxfId="30" priority="2">
      <formula>IF(ROW(Q15)&gt;6,Q15&gt;200)</formula>
    </cfRule>
    <cfRule type="expression" dxfId="29" priority="3">
      <formula>IF(ROW(Q15)&gt;6,Q15&gt;70)</formula>
    </cfRule>
    <cfRule type="expression" dxfId="28" priority="4">
      <formula>IF(ROW(Q15)&gt;6,Q15&gt;20)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 bottom="0.3543307086614173" header="0.31496062992125984" footer="0.31496062992125984"/>
  <pageSetup paperSize="9" scale="35" fitToHeight="0" orientation="landscape" r:id="rId1"/>
  <colBreaks count="1" manualBreakCount="1">
    <brk id="18" max="1048575" man="1"/>
  </col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1"/>
  <sheetViews>
    <sheetView view="pageBreakPreview" topLeftCell="A22" zoomScale="60" zoomScaleNormal="80" workbookViewId="0">
      <selection activeCell="E24" sqref="E24"/>
    </sheetView>
  </sheetViews>
  <sheetFormatPr defaultColWidth="9.140625" defaultRowHeight="21" x14ac:dyDescent="0.25"/>
  <cols>
    <col min="1" max="1" width="7.42578125" style="16" customWidth="1"/>
    <col min="2" max="2" width="103" style="18" customWidth="1"/>
    <col min="3" max="3" width="77.5703125" style="18" hidden="1" customWidth="1"/>
    <col min="4" max="4" width="12.7109375" style="18" hidden="1" customWidth="1"/>
    <col min="5" max="5" width="27" style="19" customWidth="1"/>
    <col min="6" max="6" width="11.5703125" style="19" customWidth="1"/>
    <col min="7" max="7" width="39.85546875" style="19" customWidth="1"/>
    <col min="8" max="8" width="33.28515625" style="19" customWidth="1"/>
    <col min="9" max="9" width="32.140625" style="19" customWidth="1"/>
    <col min="10" max="10" width="47"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c r="L6" s="14" t="s">
        <v>16</v>
      </c>
      <c r="M6" s="14" t="s">
        <v>15</v>
      </c>
      <c r="N6" s="14" t="s">
        <v>16</v>
      </c>
      <c r="O6" s="14" t="s">
        <v>15</v>
      </c>
      <c r="P6" s="14" t="s">
        <v>16</v>
      </c>
      <c r="Q6" s="14" t="s">
        <v>15</v>
      </c>
      <c r="R6" s="15" t="s">
        <v>16</v>
      </c>
      <c r="S6" s="85"/>
      <c r="T6" s="12"/>
    </row>
    <row r="7" spans="1:20" ht="210" customHeight="1" x14ac:dyDescent="0.25">
      <c r="A7" s="16">
        <v>1</v>
      </c>
      <c r="B7" s="17" t="s">
        <v>2128</v>
      </c>
      <c r="C7" s="18" t="s">
        <v>2129</v>
      </c>
      <c r="D7" s="53"/>
      <c r="E7" s="19" t="s">
        <v>1874</v>
      </c>
      <c r="F7" s="19" t="s">
        <v>20</v>
      </c>
      <c r="G7" s="19" t="s">
        <v>594</v>
      </c>
      <c r="H7" s="19" t="s">
        <v>21</v>
      </c>
      <c r="I7" s="19" t="s">
        <v>595</v>
      </c>
      <c r="J7" s="19" t="s">
        <v>397</v>
      </c>
      <c r="K7" s="20">
        <v>1</v>
      </c>
      <c r="L7" s="21">
        <v>1</v>
      </c>
      <c r="M7" s="20">
        <v>6</v>
      </c>
      <c r="N7" s="21">
        <v>6</v>
      </c>
      <c r="O7" s="20">
        <v>3</v>
      </c>
      <c r="P7" s="21">
        <v>3</v>
      </c>
      <c r="Q7" s="22">
        <v>18</v>
      </c>
      <c r="R7" s="23">
        <v>18</v>
      </c>
    </row>
    <row r="8" spans="1:20" ht="210" customHeight="1" x14ac:dyDescent="0.25">
      <c r="A8" s="16">
        <v>2</v>
      </c>
      <c r="B8" s="17" t="s">
        <v>2128</v>
      </c>
      <c r="C8" s="18" t="s">
        <v>2129</v>
      </c>
      <c r="D8" s="53"/>
      <c r="E8" s="19" t="s">
        <v>1827</v>
      </c>
      <c r="F8" s="19" t="s">
        <v>32</v>
      </c>
      <c r="G8" s="19" t="s">
        <v>1885</v>
      </c>
      <c r="H8" s="19" t="s">
        <v>1885</v>
      </c>
      <c r="I8" s="19" t="s">
        <v>599</v>
      </c>
      <c r="J8" s="19" t="s">
        <v>34</v>
      </c>
      <c r="K8" s="20">
        <v>3</v>
      </c>
      <c r="L8" s="21">
        <v>1</v>
      </c>
      <c r="M8" s="20">
        <v>6</v>
      </c>
      <c r="N8" s="21">
        <v>6</v>
      </c>
      <c r="O8" s="20">
        <v>3</v>
      </c>
      <c r="P8" s="21">
        <v>3</v>
      </c>
      <c r="Q8" s="22">
        <v>54</v>
      </c>
      <c r="R8" s="23">
        <v>18</v>
      </c>
    </row>
    <row r="9" spans="1:20" ht="210" customHeight="1" x14ac:dyDescent="0.25">
      <c r="A9" s="16">
        <v>3</v>
      </c>
      <c r="B9" s="17" t="s">
        <v>2128</v>
      </c>
      <c r="C9" s="18" t="s">
        <v>2129</v>
      </c>
      <c r="D9" s="53"/>
      <c r="E9" s="19" t="s">
        <v>1995</v>
      </c>
      <c r="F9" s="19" t="s">
        <v>134</v>
      </c>
      <c r="G9" s="19" t="s">
        <v>652</v>
      </c>
      <c r="H9" s="19" t="s">
        <v>135</v>
      </c>
      <c r="I9" s="19" t="s">
        <v>599</v>
      </c>
      <c r="J9" s="19" t="s">
        <v>1896</v>
      </c>
      <c r="K9" s="20">
        <v>0.5</v>
      </c>
      <c r="L9" s="21">
        <v>0.2</v>
      </c>
      <c r="M9" s="20">
        <v>3</v>
      </c>
      <c r="N9" s="21">
        <v>3</v>
      </c>
      <c r="O9" s="20">
        <v>15</v>
      </c>
      <c r="P9" s="21">
        <v>15</v>
      </c>
      <c r="Q9" s="22">
        <v>22.5</v>
      </c>
      <c r="R9" s="23">
        <v>9.0000000000000018</v>
      </c>
    </row>
    <row r="10" spans="1:20" ht="210" customHeight="1" x14ac:dyDescent="0.25">
      <c r="A10" s="16">
        <v>4</v>
      </c>
      <c r="B10" s="17" t="s">
        <v>2128</v>
      </c>
      <c r="C10" s="18" t="s">
        <v>2129</v>
      </c>
      <c r="D10" s="53"/>
      <c r="E10" s="19" t="s">
        <v>171</v>
      </c>
      <c r="F10" s="19" t="s">
        <v>172</v>
      </c>
      <c r="G10" s="19" t="s">
        <v>653</v>
      </c>
      <c r="H10" s="19" t="s">
        <v>173</v>
      </c>
      <c r="I10" s="19" t="s">
        <v>599</v>
      </c>
      <c r="J10" s="19" t="s">
        <v>654</v>
      </c>
      <c r="K10" s="20">
        <v>3</v>
      </c>
      <c r="L10" s="21">
        <v>0.5</v>
      </c>
      <c r="M10" s="20">
        <v>3</v>
      </c>
      <c r="N10" s="21">
        <v>3</v>
      </c>
      <c r="O10" s="20">
        <v>3</v>
      </c>
      <c r="P10" s="21">
        <v>3</v>
      </c>
      <c r="Q10" s="22">
        <v>27</v>
      </c>
      <c r="R10" s="23">
        <v>4.5</v>
      </c>
    </row>
    <row r="11" spans="1:20" ht="210" customHeight="1" x14ac:dyDescent="0.25">
      <c r="A11" s="16">
        <v>5</v>
      </c>
      <c r="B11" s="17" t="s">
        <v>2128</v>
      </c>
      <c r="C11" s="18" t="s">
        <v>2129</v>
      </c>
      <c r="D11" s="53"/>
      <c r="E11" s="19" t="s">
        <v>1332</v>
      </c>
      <c r="F11" s="19" t="s">
        <v>178</v>
      </c>
      <c r="G11" s="19" t="s">
        <v>656</v>
      </c>
      <c r="H11" s="19" t="s">
        <v>179</v>
      </c>
      <c r="I11" s="19" t="s">
        <v>599</v>
      </c>
      <c r="J11" s="19" t="s">
        <v>1950</v>
      </c>
      <c r="K11" s="20">
        <v>3</v>
      </c>
      <c r="L11" s="21">
        <v>1</v>
      </c>
      <c r="M11" s="20">
        <v>3</v>
      </c>
      <c r="N11" s="21">
        <v>3</v>
      </c>
      <c r="O11" s="20">
        <v>3</v>
      </c>
      <c r="P11" s="21">
        <v>3</v>
      </c>
      <c r="Q11" s="22">
        <v>27</v>
      </c>
      <c r="R11" s="23">
        <v>9</v>
      </c>
    </row>
    <row r="12" spans="1:20" ht="210" customHeight="1" x14ac:dyDescent="0.25">
      <c r="A12" s="16">
        <v>6</v>
      </c>
      <c r="B12" s="17" t="s">
        <v>2128</v>
      </c>
      <c r="C12" s="18" t="s">
        <v>2129</v>
      </c>
      <c r="D12" s="53"/>
      <c r="E12" s="19" t="s">
        <v>240</v>
      </c>
      <c r="F12" s="19" t="s">
        <v>241</v>
      </c>
      <c r="G12" s="19" t="s">
        <v>990</v>
      </c>
      <c r="H12" s="19" t="s">
        <v>242</v>
      </c>
      <c r="I12" s="19" t="s">
        <v>595</v>
      </c>
      <c r="J12" s="19" t="s">
        <v>243</v>
      </c>
      <c r="K12" s="20">
        <v>0.5</v>
      </c>
      <c r="L12" s="21">
        <v>0.5</v>
      </c>
      <c r="M12" s="20">
        <v>6</v>
      </c>
      <c r="N12" s="21">
        <v>6</v>
      </c>
      <c r="O12" s="20">
        <v>3</v>
      </c>
      <c r="P12" s="21">
        <v>3</v>
      </c>
      <c r="Q12" s="22">
        <v>9</v>
      </c>
      <c r="R12" s="23">
        <v>9</v>
      </c>
    </row>
    <row r="13" spans="1:20" ht="210" customHeight="1" x14ac:dyDescent="0.25">
      <c r="A13" s="16">
        <v>7</v>
      </c>
      <c r="B13" s="17" t="s">
        <v>2128</v>
      </c>
      <c r="C13" s="18" t="s">
        <v>2129</v>
      </c>
      <c r="D13" s="28"/>
      <c r="E13" s="19" t="s">
        <v>532</v>
      </c>
      <c r="F13" s="19" t="s">
        <v>533</v>
      </c>
      <c r="G13" s="19" t="s">
        <v>657</v>
      </c>
      <c r="H13" s="19" t="s">
        <v>534</v>
      </c>
      <c r="I13" s="19" t="s">
        <v>658</v>
      </c>
      <c r="J13" s="19" t="s">
        <v>535</v>
      </c>
      <c r="K13" s="20">
        <v>3</v>
      </c>
      <c r="L13" s="21">
        <v>0.5</v>
      </c>
      <c r="M13" s="20">
        <v>6</v>
      </c>
      <c r="N13" s="21">
        <v>6</v>
      </c>
      <c r="O13" s="20">
        <v>7</v>
      </c>
      <c r="P13" s="21">
        <v>7</v>
      </c>
      <c r="Q13" s="22">
        <v>126</v>
      </c>
      <c r="R13" s="23">
        <v>21</v>
      </c>
    </row>
    <row r="14" spans="1:20" ht="210" customHeight="1" x14ac:dyDescent="0.25">
      <c r="A14" s="16">
        <v>8</v>
      </c>
      <c r="B14" s="17" t="s">
        <v>2128</v>
      </c>
      <c r="C14" s="18" t="s">
        <v>2129</v>
      </c>
      <c r="D14" s="53"/>
      <c r="E14" s="19" t="s">
        <v>309</v>
      </c>
      <c r="F14" s="19" t="s">
        <v>310</v>
      </c>
      <c r="G14" s="19" t="s">
        <v>659</v>
      </c>
      <c r="H14" s="19" t="s">
        <v>311</v>
      </c>
      <c r="I14" s="19" t="s">
        <v>599</v>
      </c>
      <c r="J14" s="19" t="s">
        <v>312</v>
      </c>
      <c r="K14" s="20">
        <v>1</v>
      </c>
      <c r="L14" s="21">
        <v>0.5</v>
      </c>
      <c r="M14" s="20">
        <v>6</v>
      </c>
      <c r="N14" s="21">
        <v>6</v>
      </c>
      <c r="O14" s="20">
        <v>7</v>
      </c>
      <c r="P14" s="21">
        <v>7</v>
      </c>
      <c r="Q14" s="22">
        <v>42</v>
      </c>
      <c r="R14" s="23">
        <v>21</v>
      </c>
    </row>
    <row r="15" spans="1:20" ht="210" customHeight="1" x14ac:dyDescent="0.25">
      <c r="A15" s="16">
        <v>9</v>
      </c>
      <c r="B15" s="17" t="s">
        <v>2128</v>
      </c>
      <c r="C15" s="18" t="s">
        <v>2129</v>
      </c>
      <c r="D15" s="53"/>
      <c r="E15" s="19" t="s">
        <v>1836</v>
      </c>
      <c r="F15" s="19" t="s">
        <v>334</v>
      </c>
      <c r="G15" s="19" t="s">
        <v>660</v>
      </c>
      <c r="H15" s="19" t="s">
        <v>335</v>
      </c>
      <c r="I15" s="19" t="s">
        <v>661</v>
      </c>
      <c r="J15" s="19" t="s">
        <v>2130</v>
      </c>
      <c r="K15" s="20">
        <v>3</v>
      </c>
      <c r="L15" s="21">
        <v>0.5</v>
      </c>
      <c r="M15" s="20">
        <v>6</v>
      </c>
      <c r="N15" s="21">
        <v>6</v>
      </c>
      <c r="O15" s="20">
        <v>15</v>
      </c>
      <c r="P15" s="21">
        <v>15</v>
      </c>
      <c r="Q15" s="22">
        <v>270</v>
      </c>
      <c r="R15" s="23">
        <v>45</v>
      </c>
    </row>
    <row r="16" spans="1:20" ht="210" customHeight="1" x14ac:dyDescent="0.25">
      <c r="A16" s="16">
        <v>10</v>
      </c>
      <c r="B16" s="17" t="s">
        <v>2128</v>
      </c>
      <c r="C16" s="18" t="s">
        <v>2129</v>
      </c>
      <c r="D16" s="53"/>
      <c r="E16" s="19" t="s">
        <v>1482</v>
      </c>
      <c r="F16" s="19" t="s">
        <v>663</v>
      </c>
      <c r="G16" s="19" t="s">
        <v>664</v>
      </c>
      <c r="H16" s="19" t="s">
        <v>665</v>
      </c>
      <c r="I16" s="19" t="s">
        <v>599</v>
      </c>
      <c r="J16" s="19" t="s">
        <v>1942</v>
      </c>
      <c r="K16" s="20">
        <v>0.5</v>
      </c>
      <c r="L16" s="21">
        <v>0.2</v>
      </c>
      <c r="M16" s="20">
        <v>6</v>
      </c>
      <c r="N16" s="21">
        <v>6</v>
      </c>
      <c r="O16" s="20">
        <v>7</v>
      </c>
      <c r="P16" s="21">
        <v>7</v>
      </c>
      <c r="Q16" s="22">
        <v>21</v>
      </c>
      <c r="R16" s="23">
        <v>8.4000000000000021</v>
      </c>
    </row>
    <row r="17" spans="1:18" ht="210" customHeight="1" x14ac:dyDescent="0.25">
      <c r="A17" s="16">
        <v>11</v>
      </c>
      <c r="B17" s="17" t="s">
        <v>2128</v>
      </c>
      <c r="C17" s="18" t="s">
        <v>2129</v>
      </c>
      <c r="D17" s="28"/>
      <c r="E17" s="19" t="s">
        <v>346</v>
      </c>
      <c r="F17" s="19" t="s">
        <v>347</v>
      </c>
      <c r="G17" s="19" t="s">
        <v>667</v>
      </c>
      <c r="H17" s="19" t="s">
        <v>348</v>
      </c>
      <c r="I17" s="19" t="s">
        <v>658</v>
      </c>
      <c r="J17" s="19" t="s">
        <v>349</v>
      </c>
      <c r="K17" s="20">
        <v>0.5</v>
      </c>
      <c r="L17" s="21">
        <v>0.1</v>
      </c>
      <c r="M17" s="20">
        <v>6</v>
      </c>
      <c r="N17" s="21">
        <v>6</v>
      </c>
      <c r="O17" s="20">
        <v>40</v>
      </c>
      <c r="P17" s="21">
        <v>40</v>
      </c>
      <c r="Q17" s="22">
        <v>120</v>
      </c>
      <c r="R17" s="23">
        <v>24.000000000000004</v>
      </c>
    </row>
    <row r="18" spans="1:18" ht="210" customHeight="1" x14ac:dyDescent="0.25">
      <c r="A18" s="16">
        <v>12</v>
      </c>
      <c r="B18" s="17" t="s">
        <v>2128</v>
      </c>
      <c r="C18" s="18" t="s">
        <v>2129</v>
      </c>
      <c r="D18" s="28"/>
      <c r="E18" s="19" t="s">
        <v>352</v>
      </c>
      <c r="F18" s="19" t="s">
        <v>353</v>
      </c>
      <c r="G18" s="19" t="s">
        <v>668</v>
      </c>
      <c r="H18" s="19" t="s">
        <v>354</v>
      </c>
      <c r="I18" s="19" t="s">
        <v>658</v>
      </c>
      <c r="J18" s="19" t="s">
        <v>355</v>
      </c>
      <c r="K18" s="20">
        <v>1</v>
      </c>
      <c r="L18" s="21">
        <v>0.2</v>
      </c>
      <c r="M18" s="20">
        <v>6</v>
      </c>
      <c r="N18" s="21">
        <v>6</v>
      </c>
      <c r="O18" s="20">
        <v>15</v>
      </c>
      <c r="P18" s="21">
        <v>15</v>
      </c>
      <c r="Q18" s="22">
        <v>90</v>
      </c>
      <c r="R18" s="23">
        <v>18.000000000000004</v>
      </c>
    </row>
    <row r="19" spans="1:18" ht="210" customHeight="1" x14ac:dyDescent="0.25">
      <c r="A19" s="16">
        <v>13</v>
      </c>
      <c r="B19" s="17" t="s">
        <v>2128</v>
      </c>
      <c r="C19" s="18" t="s">
        <v>2129</v>
      </c>
      <c r="D19" s="28"/>
      <c r="E19" s="19" t="s">
        <v>352</v>
      </c>
      <c r="F19" s="19" t="s">
        <v>569</v>
      </c>
      <c r="G19" s="19" t="s">
        <v>670</v>
      </c>
      <c r="H19" s="19" t="s">
        <v>570</v>
      </c>
      <c r="I19" s="19" t="s">
        <v>658</v>
      </c>
      <c r="J19" s="19" t="s">
        <v>355</v>
      </c>
      <c r="K19" s="20">
        <v>1</v>
      </c>
      <c r="L19" s="21">
        <v>0.2</v>
      </c>
      <c r="M19" s="20">
        <v>6</v>
      </c>
      <c r="N19" s="21">
        <v>6</v>
      </c>
      <c r="O19" s="20">
        <v>15</v>
      </c>
      <c r="P19" s="21">
        <v>15</v>
      </c>
      <c r="Q19" s="22">
        <v>90</v>
      </c>
      <c r="R19" s="23">
        <v>18.000000000000004</v>
      </c>
    </row>
    <row r="20" spans="1:18" ht="210" customHeight="1" x14ac:dyDescent="0.25">
      <c r="A20" s="16">
        <v>14</v>
      </c>
      <c r="B20" s="17" t="s">
        <v>2128</v>
      </c>
      <c r="C20" s="18" t="s">
        <v>2129</v>
      </c>
      <c r="D20" s="28"/>
      <c r="E20" s="19" t="s">
        <v>352</v>
      </c>
      <c r="F20" s="19" t="s">
        <v>575</v>
      </c>
      <c r="G20" s="19" t="s">
        <v>673</v>
      </c>
      <c r="H20" s="19" t="s">
        <v>576</v>
      </c>
      <c r="I20" s="19" t="s">
        <v>658</v>
      </c>
      <c r="J20" s="19" t="s">
        <v>355</v>
      </c>
      <c r="K20" s="20">
        <v>1</v>
      </c>
      <c r="L20" s="21">
        <v>0.2</v>
      </c>
      <c r="M20" s="20">
        <v>6</v>
      </c>
      <c r="N20" s="21">
        <v>6</v>
      </c>
      <c r="O20" s="20">
        <v>15</v>
      </c>
      <c r="P20" s="21">
        <v>15</v>
      </c>
      <c r="Q20" s="22">
        <v>90</v>
      </c>
      <c r="R20" s="23">
        <v>18.000000000000004</v>
      </c>
    </row>
    <row r="21" spans="1:18" ht="210" customHeight="1" x14ac:dyDescent="0.25">
      <c r="A21" s="16">
        <v>15</v>
      </c>
      <c r="B21" s="17" t="s">
        <v>2128</v>
      </c>
      <c r="C21" s="18" t="s">
        <v>2129</v>
      </c>
      <c r="D21" s="28"/>
      <c r="E21" s="19" t="s">
        <v>352</v>
      </c>
      <c r="F21" s="19" t="s">
        <v>371</v>
      </c>
      <c r="G21" s="19" t="s">
        <v>674</v>
      </c>
      <c r="H21" s="19" t="s">
        <v>372</v>
      </c>
      <c r="I21" s="19" t="s">
        <v>599</v>
      </c>
      <c r="J21" s="19" t="s">
        <v>366</v>
      </c>
      <c r="K21" s="20">
        <v>0.5</v>
      </c>
      <c r="L21" s="21">
        <v>0.2</v>
      </c>
      <c r="M21" s="20">
        <v>6</v>
      </c>
      <c r="N21" s="21">
        <v>6</v>
      </c>
      <c r="O21" s="20">
        <v>15</v>
      </c>
      <c r="P21" s="21">
        <v>15</v>
      </c>
      <c r="Q21" s="22">
        <v>45</v>
      </c>
      <c r="R21" s="23">
        <v>18.000000000000004</v>
      </c>
    </row>
    <row r="22" spans="1:18" ht="210" customHeight="1" x14ac:dyDescent="0.25">
      <c r="A22" s="16">
        <v>16</v>
      </c>
      <c r="B22" s="17" t="s">
        <v>2128</v>
      </c>
      <c r="C22" s="18" t="s">
        <v>2129</v>
      </c>
      <c r="D22" s="28"/>
      <c r="E22" s="19" t="s">
        <v>582</v>
      </c>
      <c r="F22" s="19" t="s">
        <v>583</v>
      </c>
      <c r="G22" s="19" t="s">
        <v>675</v>
      </c>
      <c r="H22" s="19" t="s">
        <v>584</v>
      </c>
      <c r="I22" s="19" t="s">
        <v>595</v>
      </c>
      <c r="J22" s="19" t="s">
        <v>184</v>
      </c>
      <c r="K22" s="20">
        <v>0.2</v>
      </c>
      <c r="L22" s="21">
        <v>0.2</v>
      </c>
      <c r="M22" s="20">
        <v>6</v>
      </c>
      <c r="N22" s="21">
        <v>6</v>
      </c>
      <c r="O22" s="20">
        <v>7</v>
      </c>
      <c r="P22" s="21">
        <v>7</v>
      </c>
      <c r="Q22" s="22">
        <v>8.4000000000000021</v>
      </c>
      <c r="R22" s="23">
        <v>8.4000000000000021</v>
      </c>
    </row>
    <row r="23" spans="1:18" ht="210" customHeight="1" x14ac:dyDescent="0.25">
      <c r="A23" s="16">
        <v>17</v>
      </c>
      <c r="B23" s="17" t="s">
        <v>2128</v>
      </c>
      <c r="C23" s="18" t="s">
        <v>2129</v>
      </c>
      <c r="D23" s="28"/>
      <c r="E23" s="19" t="s">
        <v>585</v>
      </c>
      <c r="F23" s="19" t="s">
        <v>586</v>
      </c>
      <c r="G23" s="19" t="s">
        <v>676</v>
      </c>
      <c r="H23" s="19" t="s">
        <v>587</v>
      </c>
      <c r="I23" s="19" t="s">
        <v>595</v>
      </c>
      <c r="J23" s="19" t="s">
        <v>184</v>
      </c>
      <c r="K23" s="20">
        <v>0.1</v>
      </c>
      <c r="L23" s="21">
        <v>0.1</v>
      </c>
      <c r="M23" s="20">
        <v>6</v>
      </c>
      <c r="N23" s="21">
        <v>6</v>
      </c>
      <c r="O23" s="20">
        <v>15</v>
      </c>
      <c r="P23" s="21">
        <v>15</v>
      </c>
      <c r="Q23" s="22">
        <v>9.0000000000000018</v>
      </c>
      <c r="R23" s="23">
        <v>9.0000000000000018</v>
      </c>
    </row>
    <row r="24" spans="1:18" ht="210" customHeight="1" x14ac:dyDescent="0.25">
      <c r="A24" s="16">
        <v>18</v>
      </c>
      <c r="B24" s="17" t="s">
        <v>2131</v>
      </c>
      <c r="C24" s="18" t="s">
        <v>2132</v>
      </c>
      <c r="D24" s="28"/>
      <c r="E24" s="19" t="s">
        <v>103</v>
      </c>
      <c r="F24" s="19" t="s">
        <v>246</v>
      </c>
      <c r="G24" s="19" t="s">
        <v>776</v>
      </c>
      <c r="H24" s="19" t="s">
        <v>247</v>
      </c>
      <c r="I24" s="19" t="s">
        <v>599</v>
      </c>
      <c r="J24" s="19" t="s">
        <v>248</v>
      </c>
      <c r="K24" s="20">
        <v>1</v>
      </c>
      <c r="L24" s="21">
        <v>0.5</v>
      </c>
      <c r="M24" s="20">
        <v>6</v>
      </c>
      <c r="N24" s="21">
        <v>6</v>
      </c>
      <c r="O24" s="20">
        <v>7</v>
      </c>
      <c r="P24" s="21">
        <v>3</v>
      </c>
      <c r="Q24" s="22">
        <v>42</v>
      </c>
      <c r="R24" s="23">
        <v>9</v>
      </c>
    </row>
    <row r="25" spans="1:18" ht="210" customHeight="1" x14ac:dyDescent="0.25">
      <c r="A25" s="16">
        <v>19</v>
      </c>
      <c r="B25" s="17" t="s">
        <v>2131</v>
      </c>
      <c r="C25" s="18" t="s">
        <v>2132</v>
      </c>
      <c r="D25" s="28"/>
      <c r="E25" s="19" t="s">
        <v>532</v>
      </c>
      <c r="F25" s="19" t="s">
        <v>533</v>
      </c>
      <c r="G25" s="19" t="s">
        <v>657</v>
      </c>
      <c r="H25" s="19" t="s">
        <v>534</v>
      </c>
      <c r="I25" s="19" t="s">
        <v>658</v>
      </c>
      <c r="J25" s="19" t="s">
        <v>535</v>
      </c>
      <c r="K25" s="20">
        <v>3</v>
      </c>
      <c r="L25" s="21">
        <v>0.5</v>
      </c>
      <c r="M25" s="20">
        <v>6</v>
      </c>
      <c r="N25" s="21">
        <v>6</v>
      </c>
      <c r="O25" s="20">
        <v>7</v>
      </c>
      <c r="P25" s="21">
        <v>7</v>
      </c>
      <c r="Q25" s="22">
        <v>126</v>
      </c>
      <c r="R25" s="23">
        <v>21</v>
      </c>
    </row>
    <row r="26" spans="1:18" ht="210" customHeight="1" x14ac:dyDescent="0.25">
      <c r="B26" s="17"/>
      <c r="G26" s="19" t="str">
        <f>IF(F26="","",VLOOKUP(F26,[16]списки!$U$2:$V$147,2,))</f>
        <v/>
      </c>
      <c r="I26" s="19" t="str">
        <f>IF(F26="","",VLOOKUP(Q26,[16]списки!$O$2:$P$8,2))</f>
        <v/>
      </c>
    </row>
    <row r="27" spans="1:18" ht="210" customHeight="1" x14ac:dyDescent="0.25">
      <c r="B27" s="17"/>
    </row>
    <row r="28" spans="1:18" ht="210" customHeight="1" x14ac:dyDescent="0.25">
      <c r="B28" s="17"/>
    </row>
    <row r="29" spans="1:18" x14ac:dyDescent="0.25">
      <c r="B29" s="17"/>
    </row>
    <row r="30" spans="1:18" x14ac:dyDescent="0.25">
      <c r="B30" s="17"/>
    </row>
    <row r="31" spans="1:18" ht="210" customHeight="1" x14ac:dyDescent="0.25">
      <c r="A31" s="16">
        <v>132</v>
      </c>
      <c r="B31" s="17"/>
      <c r="G31" s="19" t="str">
        <f>IF(F31="","",VLOOKUP(F31,[16]списки!$U$2:$V$147,2,))</f>
        <v/>
      </c>
      <c r="I31" s="19" t="str">
        <f>IF(F31="","",VLOOKUP(Q31,[16]списки!$O$2:$P$8,2))</f>
        <v/>
      </c>
    </row>
    <row r="32" spans="1:18" x14ac:dyDescent="0.25">
      <c r="A32" s="16">
        <v>133</v>
      </c>
    </row>
    <row r="33" spans="1:1" x14ac:dyDescent="0.25">
      <c r="A33" s="16">
        <v>134</v>
      </c>
    </row>
    <row r="34" spans="1:1" x14ac:dyDescent="0.25">
      <c r="A34" s="16">
        <v>135</v>
      </c>
    </row>
    <row r="35" spans="1:1" x14ac:dyDescent="0.25">
      <c r="A35" s="16">
        <v>136</v>
      </c>
    </row>
    <row r="36" spans="1:1" x14ac:dyDescent="0.25">
      <c r="A36" s="16">
        <v>137</v>
      </c>
    </row>
    <row r="37" spans="1:1" x14ac:dyDescent="0.25">
      <c r="A37" s="16">
        <v>138</v>
      </c>
    </row>
    <row r="38" spans="1:1" x14ac:dyDescent="0.25">
      <c r="A38" s="16">
        <v>139</v>
      </c>
    </row>
    <row r="39" spans="1:1" x14ac:dyDescent="0.25">
      <c r="A39" s="16">
        <v>140</v>
      </c>
    </row>
    <row r="40" spans="1:1" x14ac:dyDescent="0.25">
      <c r="A40" s="16">
        <v>141</v>
      </c>
    </row>
    <row r="41" spans="1:1" x14ac:dyDescent="0.25">
      <c r="A41" s="16">
        <v>142</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7 Q9:R10 Q13:R13 Q16:R1048576">
    <cfRule type="expression" dxfId="27" priority="21">
      <formula>IF(ROW(Q1)&gt;6,Q1&gt;400)</formula>
    </cfRule>
    <cfRule type="expression" dxfId="26" priority="22">
      <formula>IF(ROW(Q1)&gt;6,Q1&gt;200)</formula>
    </cfRule>
    <cfRule type="expression" dxfId="25" priority="23">
      <formula>IF(ROW(Q1)&gt;6,Q1&gt;70)</formula>
    </cfRule>
    <cfRule type="expression" dxfId="24" priority="24">
      <formula>IF(ROW(Q1)&gt;6,Q1&gt;20)</formula>
    </cfRule>
  </conditionalFormatting>
  <conditionalFormatting sqref="Q8:R8">
    <cfRule type="expression" dxfId="23" priority="17">
      <formula>IF(ROW(Q8)&gt;6,Q8&gt;400)</formula>
    </cfRule>
    <cfRule type="expression" dxfId="22" priority="18">
      <formula>IF(ROW(Q8)&gt;6,Q8&gt;200)</formula>
    </cfRule>
    <cfRule type="expression" dxfId="21" priority="19">
      <formula>IF(ROW(Q8)&gt;6,Q8&gt;70)</formula>
    </cfRule>
    <cfRule type="expression" dxfId="20" priority="20">
      <formula>IF(ROW(Q8)&gt;6,Q8&gt;20)</formula>
    </cfRule>
  </conditionalFormatting>
  <conditionalFormatting sqref="Q11:R11">
    <cfRule type="expression" dxfId="19" priority="13">
      <formula>IF(ROW(Q11)&gt;6,Q11&gt;400)</formula>
    </cfRule>
    <cfRule type="expression" dxfId="18" priority="14">
      <formula>IF(ROW(Q11)&gt;6,Q11&gt;200)</formula>
    </cfRule>
    <cfRule type="expression" dxfId="17" priority="15">
      <formula>IF(ROW(Q11)&gt;6,Q11&gt;70)</formula>
    </cfRule>
    <cfRule type="expression" dxfId="16" priority="16">
      <formula>IF(ROW(Q11)&gt;6,Q11&gt;20)</formula>
    </cfRule>
  </conditionalFormatting>
  <conditionalFormatting sqref="Q12:R12">
    <cfRule type="expression" dxfId="15" priority="9">
      <formula>IF(ROW(Q12)&gt;6,Q12&gt;400)</formula>
    </cfRule>
    <cfRule type="expression" dxfId="14" priority="10">
      <formula>IF(ROW(Q12)&gt;6,Q12&gt;200)</formula>
    </cfRule>
    <cfRule type="expression" dxfId="13" priority="11">
      <formula>IF(ROW(Q12)&gt;6,Q12&gt;70)</formula>
    </cfRule>
    <cfRule type="expression" dxfId="12" priority="12">
      <formula>IF(ROW(Q12)&gt;6,Q12&gt;20)</formula>
    </cfRule>
  </conditionalFormatting>
  <conditionalFormatting sqref="Q14:R14">
    <cfRule type="expression" dxfId="11" priority="5">
      <formula>IF(ROW(Q14)&gt;6,Q14&gt;400)</formula>
    </cfRule>
    <cfRule type="expression" dxfId="10" priority="6">
      <formula>IF(ROW(Q14)&gt;6,Q14&gt;200)</formula>
    </cfRule>
    <cfRule type="expression" dxfId="9" priority="7">
      <formula>IF(ROW(Q14)&gt;6,Q14&gt;70)</formula>
    </cfRule>
    <cfRule type="expression" dxfId="8" priority="8">
      <formula>IF(ROW(Q14)&gt;6,Q14&gt;20)</formula>
    </cfRule>
  </conditionalFormatting>
  <conditionalFormatting sqref="Q15:R15">
    <cfRule type="expression" dxfId="7" priority="1">
      <formula>IF(ROW(Q15)&gt;6,Q15&gt;400)</formula>
    </cfRule>
    <cfRule type="expression" dxfId="6" priority="2">
      <formula>IF(ROW(Q15)&gt;6,Q15&gt;200)</formula>
    </cfRule>
    <cfRule type="expression" dxfId="5" priority="3">
      <formula>IF(ROW(Q15)&gt;6,Q15&gt;70)</formula>
    </cfRule>
    <cfRule type="expression" dxfId="4" priority="4">
      <formula>IF(ROW(Q15)&gt;6,Q15&gt;20)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51181102362204722" right="0.31496062992125984" top="0.3543307086614173" bottom="0.3543307086614173" header="0.31496062992125984" footer="0.31496062992125984"/>
  <pageSetup paperSize="9" scale="39" fitToHeight="0" orientation="landscape" r:id="rId1"/>
  <colBreaks count="1" manualBreakCount="1">
    <brk id="18" max="1048575"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
  <sheetViews>
    <sheetView workbookViewId="0">
      <selection activeCell="H4" sqref="H4:H6"/>
    </sheetView>
  </sheetViews>
  <sheetFormatPr defaultRowHeight="15" x14ac:dyDescent="0.25"/>
  <sheetData>
    <row r="1" spans="1:18" ht="21" x14ac:dyDescent="0.25">
      <c r="A1" s="54"/>
      <c r="B1" s="55"/>
      <c r="C1" s="55"/>
      <c r="D1" s="55"/>
      <c r="E1" s="55"/>
      <c r="F1" s="55"/>
      <c r="G1" s="55"/>
      <c r="H1" s="55"/>
      <c r="I1" s="55"/>
      <c r="J1" s="55"/>
      <c r="K1" s="56"/>
      <c r="L1" s="56"/>
      <c r="M1" s="56"/>
      <c r="N1" s="56"/>
      <c r="O1" s="56"/>
      <c r="P1" s="56"/>
      <c r="Q1" s="56"/>
      <c r="R1" s="57"/>
    </row>
    <row r="2" spans="1:18" ht="21" x14ac:dyDescent="0.25">
      <c r="A2" s="58"/>
      <c r="B2" s="59"/>
      <c r="C2" s="59"/>
      <c r="D2" s="59"/>
      <c r="E2" s="59"/>
      <c r="F2" s="59"/>
      <c r="G2" s="59"/>
      <c r="H2" s="59"/>
      <c r="I2" s="59"/>
      <c r="J2" s="59"/>
      <c r="K2" s="60"/>
      <c r="L2" s="60"/>
      <c r="M2" s="60"/>
      <c r="N2" s="60"/>
      <c r="O2" s="60"/>
      <c r="P2" s="60"/>
      <c r="Q2" s="60"/>
      <c r="R2" s="61"/>
    </row>
    <row r="3" spans="1:18" ht="21.75" thickBot="1" x14ac:dyDescent="0.3">
      <c r="A3" s="58"/>
      <c r="B3" s="59"/>
      <c r="C3" s="59"/>
      <c r="D3" s="59"/>
      <c r="E3" s="59"/>
      <c r="F3" s="59"/>
      <c r="G3" s="59"/>
      <c r="H3" s="59"/>
      <c r="I3" s="59"/>
      <c r="J3" s="59"/>
      <c r="K3" s="60"/>
      <c r="L3" s="60"/>
      <c r="M3" s="60"/>
      <c r="N3" s="60"/>
      <c r="O3" s="60"/>
      <c r="P3" s="60"/>
      <c r="Q3" s="60"/>
      <c r="R3" s="61"/>
    </row>
    <row r="4" spans="1:18" ht="21" x14ac:dyDescent="0.25">
      <c r="A4" s="102" t="s">
        <v>0</v>
      </c>
      <c r="B4" s="105" t="s">
        <v>1</v>
      </c>
      <c r="C4" s="105" t="s">
        <v>2</v>
      </c>
      <c r="D4" s="105"/>
      <c r="E4" s="105" t="s">
        <v>3</v>
      </c>
      <c r="F4" s="100" t="s">
        <v>4</v>
      </c>
      <c r="G4" s="101"/>
      <c r="H4" s="105" t="s">
        <v>5</v>
      </c>
      <c r="I4" s="105" t="s">
        <v>6</v>
      </c>
      <c r="J4" s="105" t="s">
        <v>7</v>
      </c>
      <c r="K4" s="110" t="s">
        <v>8</v>
      </c>
      <c r="L4" s="110"/>
      <c r="M4" s="110"/>
      <c r="N4" s="110"/>
      <c r="O4" s="110"/>
      <c r="P4" s="110"/>
      <c r="Q4" s="110"/>
      <c r="R4" s="111"/>
    </row>
    <row r="5" spans="1:18" ht="21" x14ac:dyDescent="0.25">
      <c r="A5" s="103"/>
      <c r="B5" s="106"/>
      <c r="C5" s="106"/>
      <c r="D5" s="106"/>
      <c r="E5" s="106"/>
      <c r="F5" s="106" t="s">
        <v>9</v>
      </c>
      <c r="G5" s="106" t="s">
        <v>10</v>
      </c>
      <c r="H5" s="106"/>
      <c r="I5" s="106"/>
      <c r="J5" s="106"/>
      <c r="K5" s="108" t="s">
        <v>11</v>
      </c>
      <c r="L5" s="108"/>
      <c r="M5" s="108" t="s">
        <v>12</v>
      </c>
      <c r="N5" s="108"/>
      <c r="O5" s="108" t="s">
        <v>13</v>
      </c>
      <c r="P5" s="108"/>
      <c r="Q5" s="108" t="s">
        <v>14</v>
      </c>
      <c r="R5" s="109"/>
    </row>
    <row r="6" spans="1:18" ht="21.75" thickBot="1" x14ac:dyDescent="0.3">
      <c r="A6" s="104"/>
      <c r="B6" s="107"/>
      <c r="C6" s="107"/>
      <c r="D6" s="107"/>
      <c r="E6" s="107"/>
      <c r="F6" s="107"/>
      <c r="G6" s="107"/>
      <c r="H6" s="107"/>
      <c r="I6" s="107"/>
      <c r="J6" s="107"/>
      <c r="K6" s="62" t="s">
        <v>15</v>
      </c>
      <c r="L6" s="62" t="s">
        <v>16</v>
      </c>
      <c r="M6" s="62" t="s">
        <v>15</v>
      </c>
      <c r="N6" s="62" t="s">
        <v>16</v>
      </c>
      <c r="O6" s="62" t="s">
        <v>15</v>
      </c>
      <c r="P6" s="62" t="s">
        <v>16</v>
      </c>
      <c r="Q6" s="62" t="s">
        <v>15</v>
      </c>
      <c r="R6" s="63" t="s">
        <v>16</v>
      </c>
    </row>
  </sheetData>
  <mergeCells count="16">
    <mergeCell ref="K5:L5"/>
    <mergeCell ref="M5:N5"/>
    <mergeCell ref="O5:P5"/>
    <mergeCell ref="Q5:R5"/>
    <mergeCell ref="H4:H6"/>
    <mergeCell ref="I4:I6"/>
    <mergeCell ref="J4:J6"/>
    <mergeCell ref="K4:R4"/>
    <mergeCell ref="F4:G4"/>
    <mergeCell ref="A4:A6"/>
    <mergeCell ref="B4:B6"/>
    <mergeCell ref="C4:C6"/>
    <mergeCell ref="D4:D6"/>
    <mergeCell ref="E4:E6"/>
    <mergeCell ref="F5:F6"/>
    <mergeCell ref="G5:G6"/>
  </mergeCells>
  <conditionalFormatting sqref="Q1:R6">
    <cfRule type="expression" dxfId="3" priority="1">
      <formula>IF(ROW(Q1)&gt;6,Q1&gt;400)</formula>
    </cfRule>
    <cfRule type="expression" dxfId="2" priority="2">
      <formula>IF(ROW(Q1)&gt;6,Q1&gt;200)</formula>
    </cfRule>
    <cfRule type="expression" dxfId="1" priority="3">
      <formula>IF(ROW(Q1)&gt;6,Q1&gt;70)</formula>
    </cfRule>
    <cfRule type="expression" dxfId="0" priority="4">
      <formula>IF(ROW(Q1)&gt;6,Q1&gt;20)</formula>
    </cfRule>
  </conditionalFormatting>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4"/>
  <sheetViews>
    <sheetView view="pageBreakPreview" zoomScale="60" zoomScaleNormal="80" workbookViewId="0">
      <selection activeCell="B7" sqref="B7"/>
    </sheetView>
  </sheetViews>
  <sheetFormatPr defaultColWidth="9.140625" defaultRowHeight="21" x14ac:dyDescent="0.25"/>
  <cols>
    <col min="1" max="1" width="7.42578125" style="16" customWidth="1"/>
    <col min="2" max="2" width="159.7109375" style="18" customWidth="1"/>
    <col min="3" max="3" width="77.5703125" style="18" hidden="1" customWidth="1"/>
    <col min="4" max="4" width="12.7109375" style="18" hidden="1" customWidth="1"/>
    <col min="5" max="5" width="33.42578125" style="19" customWidth="1"/>
    <col min="6" max="6" width="11.5703125" style="19" customWidth="1"/>
    <col min="7" max="7" width="34.42578125" style="19" customWidth="1"/>
    <col min="8" max="8" width="33.28515625" style="19" customWidth="1"/>
    <col min="9" max="9" width="18.28515625" style="19" customWidth="1"/>
    <col min="10" max="10" width="40.28515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409.5" x14ac:dyDescent="0.25">
      <c r="A7" s="16">
        <v>1</v>
      </c>
      <c r="B7" s="17" t="s">
        <v>1116</v>
      </c>
      <c r="C7" s="18" t="s">
        <v>1117</v>
      </c>
      <c r="E7" s="19" t="s">
        <v>19</v>
      </c>
      <c r="F7" s="19" t="s">
        <v>20</v>
      </c>
      <c r="G7" s="19" t="str">
        <f>IF(F7="","",VLOOKUP(F7,[23]списки!$U$2:$V$147,2,))</f>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
      <c r="H7" s="19" t="s">
        <v>21</v>
      </c>
      <c r="I7" s="19" t="str">
        <f>IF(F7="","",VLOOKUP(Q7,[23]списки!$O$2:$P$8,2))</f>
        <v>Небольшой риск, меры не требуются</v>
      </c>
      <c r="J7" s="19" t="s">
        <v>397</v>
      </c>
      <c r="K7" s="20">
        <v>1</v>
      </c>
      <c r="L7" s="21">
        <v>1</v>
      </c>
      <c r="M7" s="20">
        <v>6</v>
      </c>
      <c r="N7" s="21">
        <v>6</v>
      </c>
      <c r="O7" s="20">
        <v>3</v>
      </c>
      <c r="P7" s="21">
        <v>3</v>
      </c>
      <c r="Q7" s="22">
        <v>18</v>
      </c>
      <c r="R7" s="23">
        <v>18</v>
      </c>
    </row>
    <row r="8" spans="1:20" ht="210" customHeight="1" x14ac:dyDescent="0.25">
      <c r="A8" s="16">
        <v>2</v>
      </c>
      <c r="B8" s="17" t="s">
        <v>1118</v>
      </c>
      <c r="C8" s="18" t="s">
        <v>1119</v>
      </c>
      <c r="E8" s="19" t="s">
        <v>97</v>
      </c>
      <c r="F8" s="19" t="s">
        <v>98</v>
      </c>
      <c r="G8" s="19" t="str">
        <f>IF(F8="","",VLOOKUP(F8,[23]списки!$U$2:$V$147,2,))</f>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
      <c r="H8" s="19" t="s">
        <v>99</v>
      </c>
      <c r="I8" s="19" t="str">
        <f>IF(F8="","",VLOOKUP(Q8,[23]списки!$O$2:$P$8,2))</f>
        <v xml:space="preserve">Возможный риск, необходимо уделить внимание </v>
      </c>
      <c r="J8" s="19" t="s">
        <v>100</v>
      </c>
      <c r="K8" s="20">
        <v>0.5</v>
      </c>
      <c r="L8" s="21">
        <v>0.2</v>
      </c>
      <c r="M8" s="20">
        <v>6</v>
      </c>
      <c r="N8" s="21">
        <v>6</v>
      </c>
      <c r="O8" s="20">
        <v>15</v>
      </c>
      <c r="P8" s="21">
        <v>15</v>
      </c>
      <c r="Q8" s="22">
        <v>45</v>
      </c>
      <c r="R8" s="23">
        <v>18.000000000000004</v>
      </c>
    </row>
    <row r="9" spans="1:20" ht="210" customHeight="1" x14ac:dyDescent="0.25">
      <c r="A9" s="16">
        <v>3</v>
      </c>
      <c r="B9" s="17" t="s">
        <v>1120</v>
      </c>
      <c r="C9" s="18" t="s">
        <v>1121</v>
      </c>
      <c r="E9" s="19" t="s">
        <v>42</v>
      </c>
      <c r="F9" s="19" t="s">
        <v>43</v>
      </c>
      <c r="G9" s="19" t="str">
        <f>IF(F9="","",VLOOKUP(F9,[23]списки!$U$2:$V$147,2,))</f>
        <v>Опасность удара;</v>
      </c>
      <c r="H9" s="19" t="s">
        <v>44</v>
      </c>
      <c r="I9" s="19" t="str">
        <f>IF(F9="","",VLOOKUP(Q9,[23]списки!$O$2:$P$8,2))</f>
        <v xml:space="preserve">Возможный риск, необходимо уделить внимание </v>
      </c>
      <c r="J9" s="19" t="s">
        <v>45</v>
      </c>
      <c r="K9" s="20">
        <v>1</v>
      </c>
      <c r="L9" s="21">
        <v>0.5</v>
      </c>
      <c r="M9" s="20">
        <v>6</v>
      </c>
      <c r="N9" s="21">
        <v>6</v>
      </c>
      <c r="O9" s="20">
        <v>7</v>
      </c>
      <c r="P9" s="21">
        <v>7</v>
      </c>
      <c r="Q9" s="22">
        <v>42</v>
      </c>
      <c r="R9" s="23">
        <v>21</v>
      </c>
    </row>
    <row r="10" spans="1:20" ht="210" customHeight="1" x14ac:dyDescent="0.25">
      <c r="A10" s="16">
        <v>4</v>
      </c>
      <c r="B10" s="17" t="s">
        <v>1122</v>
      </c>
      <c r="C10" s="18" t="s">
        <v>1123</v>
      </c>
      <c r="E10" s="19" t="s">
        <v>48</v>
      </c>
      <c r="F10" s="19" t="s">
        <v>49</v>
      </c>
      <c r="G10" s="19" t="str">
        <f>IF(F10="","",VLOOKUP(F10,[23]списки!$U$2:$V$147,2,))</f>
        <v>Опасность быть уколотым или проткнутым в результате воздействия движущихся колющих частей механизмов, машин;</v>
      </c>
      <c r="H10" s="19" t="s">
        <v>50</v>
      </c>
      <c r="I10" s="19" t="str">
        <f>IF(F10="","",VLOOKUP(Q10,[23]списки!$O$2:$P$8,2))</f>
        <v xml:space="preserve">Возможный риск, необходимо уделить внимание </v>
      </c>
      <c r="J10" s="19" t="s">
        <v>51</v>
      </c>
      <c r="K10" s="20">
        <v>1</v>
      </c>
      <c r="L10" s="21">
        <v>0.5</v>
      </c>
      <c r="M10" s="20">
        <v>6</v>
      </c>
      <c r="N10" s="21">
        <v>6</v>
      </c>
      <c r="O10" s="20">
        <v>7</v>
      </c>
      <c r="P10" s="21">
        <v>7</v>
      </c>
      <c r="Q10" s="22">
        <v>42</v>
      </c>
      <c r="R10" s="23">
        <v>21</v>
      </c>
    </row>
    <row r="11" spans="1:20" ht="210" customHeight="1" x14ac:dyDescent="0.25">
      <c r="A11" s="16">
        <v>5</v>
      </c>
      <c r="B11" s="17" t="s">
        <v>1124</v>
      </c>
      <c r="C11" s="18" t="s">
        <v>1125</v>
      </c>
      <c r="E11" s="19" t="s">
        <v>611</v>
      </c>
      <c r="F11" s="19" t="s">
        <v>612</v>
      </c>
      <c r="G11" s="19" t="str">
        <f>IF(F11="","",VLOOKUP(F11,[23]списки!$U$2:$V$147,2,))</f>
        <v>Опасность натыкания на неподвижную колющую поверхность (острие);</v>
      </c>
      <c r="H11" s="19" t="s">
        <v>614</v>
      </c>
      <c r="I11" s="19" t="str">
        <f>IF(F11="","",VLOOKUP(Q11,[23]списки!$O$2:$P$8,2))</f>
        <v xml:space="preserve">Возможный риск, необходимо уделить внимание </v>
      </c>
      <c r="J11" s="19" t="s">
        <v>615</v>
      </c>
      <c r="K11" s="20">
        <v>0.5</v>
      </c>
      <c r="L11" s="21">
        <v>0.2</v>
      </c>
      <c r="M11" s="20">
        <v>6</v>
      </c>
      <c r="N11" s="21">
        <v>6</v>
      </c>
      <c r="O11" s="20">
        <v>7</v>
      </c>
      <c r="P11" s="21">
        <v>7</v>
      </c>
      <c r="Q11" s="22">
        <v>21</v>
      </c>
      <c r="R11" s="23">
        <v>8.4000000000000021</v>
      </c>
    </row>
    <row r="12" spans="1:20" ht="210" customHeight="1" x14ac:dyDescent="0.25">
      <c r="A12" s="16">
        <v>6</v>
      </c>
      <c r="B12" s="17" t="s">
        <v>1126</v>
      </c>
      <c r="C12" s="18" t="s">
        <v>1127</v>
      </c>
      <c r="E12" s="19" t="s">
        <v>54</v>
      </c>
      <c r="F12" s="19" t="s">
        <v>55</v>
      </c>
      <c r="G12" s="19" t="str">
        <f>IF(F12="","",VLOOKUP(F12,[23]списки!$U$2:$V$147,2,))</f>
        <v>Опасность запутаться, в том числе в растянутых по полу сварочных проводах, тросах, нитях;</v>
      </c>
      <c r="H12" s="19" t="s">
        <v>56</v>
      </c>
      <c r="I12" s="19" t="str">
        <f>IF(F12="","",VLOOKUP(Q12,[23]списки!$O$2:$P$8,2))</f>
        <v xml:space="preserve">Возможный риск, необходимо уделить внимание </v>
      </c>
      <c r="J12" s="19" t="s">
        <v>57</v>
      </c>
      <c r="K12" s="20">
        <v>1</v>
      </c>
      <c r="L12" s="21">
        <v>0.5</v>
      </c>
      <c r="M12" s="20">
        <v>6</v>
      </c>
      <c r="N12" s="21">
        <v>6</v>
      </c>
      <c r="O12" s="20">
        <v>7</v>
      </c>
      <c r="P12" s="21">
        <v>7</v>
      </c>
      <c r="Q12" s="22">
        <v>42</v>
      </c>
      <c r="R12" s="23">
        <v>21</v>
      </c>
    </row>
    <row r="13" spans="1:20" ht="210" customHeight="1" x14ac:dyDescent="0.25">
      <c r="A13" s="16">
        <v>7</v>
      </c>
      <c r="B13" s="17" t="s">
        <v>1128</v>
      </c>
      <c r="C13" s="18" t="s">
        <v>1129</v>
      </c>
      <c r="E13" s="19" t="s">
        <v>60</v>
      </c>
      <c r="F13" s="19" t="s">
        <v>61</v>
      </c>
      <c r="G13" s="19" t="str">
        <f>IF(F13="","",VLOOKUP(F13,[23]списки!$U$2:$V$147,2,))</f>
        <v>Опасность затягивания или попадания в ловушку;</v>
      </c>
      <c r="H13" s="19" t="s">
        <v>62</v>
      </c>
      <c r="I13" s="19" t="str">
        <f>IF(F13="","",VLOOKUP(Q13,[23]списки!$O$2:$P$8,2))</f>
        <v xml:space="preserve">Возможный риск, необходимо уделить внимание </v>
      </c>
      <c r="J13" s="19" t="s">
        <v>51</v>
      </c>
      <c r="K13" s="20">
        <v>0.5</v>
      </c>
      <c r="L13" s="21">
        <v>0.2</v>
      </c>
      <c r="M13" s="20">
        <v>6</v>
      </c>
      <c r="N13" s="21">
        <v>6</v>
      </c>
      <c r="O13" s="20">
        <v>15</v>
      </c>
      <c r="P13" s="21">
        <v>15</v>
      </c>
      <c r="Q13" s="22">
        <v>45</v>
      </c>
      <c r="R13" s="23">
        <v>18.000000000000004</v>
      </c>
    </row>
    <row r="14" spans="1:20" ht="210" customHeight="1" x14ac:dyDescent="0.25">
      <c r="A14" s="16">
        <v>8</v>
      </c>
      <c r="B14" s="17" t="s">
        <v>1130</v>
      </c>
      <c r="C14" s="18" t="s">
        <v>1131</v>
      </c>
      <c r="E14" s="19" t="s">
        <v>65</v>
      </c>
      <c r="F14" s="19" t="s">
        <v>66</v>
      </c>
      <c r="G14" s="19" t="str">
        <f>IF(F14="","",VLOOKUP(F14,[23]списки!$U$2:$V$147,2,))</f>
        <v>Опасность затягивания в подвижные части машин и механизмов;</v>
      </c>
      <c r="H14" s="19" t="s">
        <v>67</v>
      </c>
      <c r="I14" s="19" t="str">
        <f>IF(F14="","",VLOOKUP(Q14,[23]списки!$O$2:$P$8,2))</f>
        <v xml:space="preserve">Возможный риск, необходимо уделить внимание </v>
      </c>
      <c r="J14" s="19" t="s">
        <v>51</v>
      </c>
      <c r="K14" s="20">
        <v>0.5</v>
      </c>
      <c r="L14" s="21">
        <v>0.2</v>
      </c>
      <c r="M14" s="20">
        <v>6</v>
      </c>
      <c r="N14" s="21">
        <v>6</v>
      </c>
      <c r="O14" s="20">
        <v>15</v>
      </c>
      <c r="P14" s="21">
        <v>15</v>
      </c>
      <c r="Q14" s="22">
        <v>45</v>
      </c>
      <c r="R14" s="23">
        <v>18.000000000000004</v>
      </c>
    </row>
    <row r="15" spans="1:20" ht="210" customHeight="1" x14ac:dyDescent="0.25">
      <c r="A15" s="16">
        <v>9</v>
      </c>
      <c r="B15" s="17" t="s">
        <v>1132</v>
      </c>
      <c r="C15" s="18" t="s">
        <v>1133</v>
      </c>
      <c r="E15" s="19" t="s">
        <v>65</v>
      </c>
      <c r="F15" s="19" t="s">
        <v>70</v>
      </c>
      <c r="G15" s="19" t="str">
        <f>IF(F15="","",VLOOKUP(F15,[23]списки!$U$2:$V$147,2,))</f>
        <v>Опасность наматывания волос, частей одежды, средств индивидуальной защиты;</v>
      </c>
      <c r="H15" s="19" t="s">
        <v>71</v>
      </c>
      <c r="I15" s="19" t="str">
        <f>IF(F15="","",VLOOKUP(Q15,[23]списки!$O$2:$P$8,2))</f>
        <v xml:space="preserve">Возможный риск, необходимо уделить внимание </v>
      </c>
      <c r="J15" s="19" t="s">
        <v>72</v>
      </c>
      <c r="K15" s="20">
        <v>0.5</v>
      </c>
      <c r="L15" s="21">
        <v>0.2</v>
      </c>
      <c r="M15" s="20">
        <v>6</v>
      </c>
      <c r="N15" s="21">
        <v>6</v>
      </c>
      <c r="O15" s="20">
        <v>15</v>
      </c>
      <c r="P15" s="21">
        <v>15</v>
      </c>
      <c r="Q15" s="22">
        <v>45</v>
      </c>
      <c r="R15" s="23">
        <v>18.000000000000004</v>
      </c>
    </row>
    <row r="16" spans="1:20" ht="210" customHeight="1" x14ac:dyDescent="0.25">
      <c r="A16" s="16">
        <v>10</v>
      </c>
      <c r="B16" s="17" t="s">
        <v>1134</v>
      </c>
      <c r="C16" s="18" t="s">
        <v>1135</v>
      </c>
      <c r="E16" s="19" t="s">
        <v>75</v>
      </c>
      <c r="F16" s="19" t="s">
        <v>76</v>
      </c>
      <c r="G16" s="19" t="str">
        <f>IF(F16="","",VLOOKUP(F16,[23]списки!$U$2:$V$147,2,))</f>
        <v>Опасность воздействия жидкости под давлением при выбросе (прорыве);</v>
      </c>
      <c r="H16" s="19" t="s">
        <v>77</v>
      </c>
      <c r="I16" s="19" t="str">
        <f>IF(F16="","",VLOOKUP(Q16,[23]списки!$O$2:$P$8,2))</f>
        <v xml:space="preserve">Возможный риск, необходимо уделить внимание </v>
      </c>
      <c r="J16" s="19" t="s">
        <v>78</v>
      </c>
      <c r="K16" s="20">
        <v>0.5</v>
      </c>
      <c r="L16" s="21">
        <v>0.2</v>
      </c>
      <c r="M16" s="20">
        <v>6</v>
      </c>
      <c r="N16" s="21">
        <v>6</v>
      </c>
      <c r="O16" s="20">
        <v>15</v>
      </c>
      <c r="P16" s="21">
        <v>15</v>
      </c>
      <c r="Q16" s="22">
        <v>45</v>
      </c>
      <c r="R16" s="23">
        <v>18.000000000000004</v>
      </c>
    </row>
    <row r="17" spans="1:18" ht="210" customHeight="1" x14ac:dyDescent="0.25">
      <c r="A17" s="16">
        <v>11</v>
      </c>
      <c r="B17" s="17" t="s">
        <v>1136</v>
      </c>
      <c r="C17" s="18" t="s">
        <v>1137</v>
      </c>
      <c r="E17" s="19" t="s">
        <v>81</v>
      </c>
      <c r="F17" s="19" t="s">
        <v>82</v>
      </c>
      <c r="G17" s="19" t="str">
        <f>IF(F17="","",VLOOKUP(F17,[23]списки!$U$2:$V$147,2,))</f>
        <v>Опасность воздействия газа под давлением при выбросе (прорыве);</v>
      </c>
      <c r="H17" s="19" t="s">
        <v>83</v>
      </c>
      <c r="I17" s="19" t="str">
        <f>IF(F17="","",VLOOKUP(Q17,[23]списки!$O$2:$P$8,2))</f>
        <v xml:space="preserve">Возможный риск, необходимо уделить внимание </v>
      </c>
      <c r="J17" s="19" t="s">
        <v>78</v>
      </c>
      <c r="K17" s="20">
        <v>0.2</v>
      </c>
      <c r="L17" s="21">
        <v>0.1</v>
      </c>
      <c r="M17" s="20">
        <v>6</v>
      </c>
      <c r="N17" s="21">
        <v>6</v>
      </c>
      <c r="O17" s="20">
        <v>40</v>
      </c>
      <c r="P17" s="21">
        <v>40</v>
      </c>
      <c r="Q17" s="22">
        <v>48.000000000000007</v>
      </c>
      <c r="R17" s="23">
        <v>24.000000000000004</v>
      </c>
    </row>
    <row r="18" spans="1:18" ht="210" customHeight="1" x14ac:dyDescent="0.25">
      <c r="A18" s="16">
        <v>12</v>
      </c>
      <c r="B18" s="17" t="s">
        <v>1124</v>
      </c>
      <c r="C18" s="18" t="s">
        <v>1125</v>
      </c>
      <c r="E18" s="19" t="s">
        <v>86</v>
      </c>
      <c r="F18" s="19" t="s">
        <v>87</v>
      </c>
      <c r="G18" s="19" t="str">
        <f>IF(F18="","",VLOOKUP(F18,[23]списки!$U$2:$V$147,2,))</f>
        <v>Опасность воздействия механического упругого элемента;</v>
      </c>
      <c r="H18" s="19" t="s">
        <v>88</v>
      </c>
      <c r="I18" s="19" t="str">
        <f>IF(F18="","",VLOOKUP(Q18,[23]списки!$O$2:$P$8,2))</f>
        <v xml:space="preserve">Возможный риск, необходимо уделить внимание </v>
      </c>
      <c r="J18" s="19" t="s">
        <v>45</v>
      </c>
      <c r="K18" s="20">
        <v>1</v>
      </c>
      <c r="L18" s="21">
        <v>0.5</v>
      </c>
      <c r="M18" s="20">
        <v>6</v>
      </c>
      <c r="N18" s="21">
        <v>6</v>
      </c>
      <c r="O18" s="20">
        <v>7</v>
      </c>
      <c r="P18" s="21">
        <v>7</v>
      </c>
      <c r="Q18" s="22">
        <v>42</v>
      </c>
      <c r="R18" s="23">
        <v>21</v>
      </c>
    </row>
    <row r="19" spans="1:18" ht="210" customHeight="1" x14ac:dyDescent="0.25">
      <c r="A19" s="16">
        <v>13</v>
      </c>
      <c r="B19" s="17" t="s">
        <v>1138</v>
      </c>
      <c r="C19" s="18" t="s">
        <v>1139</v>
      </c>
      <c r="E19" s="19" t="s">
        <v>91</v>
      </c>
      <c r="F19" s="19" t="s">
        <v>92</v>
      </c>
      <c r="G19" s="19" t="str">
        <f>IF(F19="","",VLOOKUP(F19,[23]списки!$U$2:$V$147,2,))</f>
        <v>Опасность травмирования от трения или абразивного воздействия при соприкосновении;</v>
      </c>
      <c r="H19" s="19" t="s">
        <v>93</v>
      </c>
      <c r="I19" s="19" t="str">
        <f>IF(F19="","",VLOOKUP(Q19,[23]списки!$O$2:$P$8,2))</f>
        <v xml:space="preserve">Возможный риск, необходимо уделить внимание </v>
      </c>
      <c r="J19" s="19" t="s">
        <v>94</v>
      </c>
      <c r="K19" s="20">
        <v>3</v>
      </c>
      <c r="L19" s="21">
        <v>1</v>
      </c>
      <c r="M19" s="20">
        <v>6</v>
      </c>
      <c r="N19" s="21">
        <v>6</v>
      </c>
      <c r="O19" s="20">
        <v>3</v>
      </c>
      <c r="P19" s="21">
        <v>3</v>
      </c>
      <c r="Q19" s="22">
        <v>54</v>
      </c>
      <c r="R19" s="23">
        <v>18</v>
      </c>
    </row>
    <row r="20" spans="1:18" ht="210" customHeight="1" x14ac:dyDescent="0.25">
      <c r="A20" s="16">
        <v>14</v>
      </c>
      <c r="B20" s="17" t="s">
        <v>1140</v>
      </c>
      <c r="C20" s="18" t="s">
        <v>1141</v>
      </c>
      <c r="E20" s="19" t="s">
        <v>103</v>
      </c>
      <c r="F20" s="19" t="s">
        <v>104</v>
      </c>
      <c r="G20" s="19" t="str">
        <f>IF(F20="","",VLOOKUP(F20,[23]списки!$U$2:$V$147,2,))</f>
        <v xml:space="preserve"> Опасность падения груза;</v>
      </c>
      <c r="H20" s="19" t="s">
        <v>105</v>
      </c>
      <c r="I20" s="19" t="str">
        <f>IF(F20="","",VLOOKUP(Q20,[23]списки!$O$2:$P$8,2))</f>
        <v xml:space="preserve">Возможный риск, необходимо уделить внимание </v>
      </c>
      <c r="J20" s="19" t="s">
        <v>106</v>
      </c>
      <c r="K20" s="20">
        <v>0.5</v>
      </c>
      <c r="L20" s="21">
        <v>0.2</v>
      </c>
      <c r="M20" s="20">
        <v>6</v>
      </c>
      <c r="N20" s="21">
        <v>6</v>
      </c>
      <c r="O20" s="20">
        <v>15</v>
      </c>
      <c r="P20" s="21">
        <v>15</v>
      </c>
      <c r="Q20" s="22">
        <v>45</v>
      </c>
      <c r="R20" s="23">
        <v>18.000000000000004</v>
      </c>
    </row>
    <row r="21" spans="1:18" ht="210" customHeight="1" x14ac:dyDescent="0.25">
      <c r="A21" s="16">
        <v>15</v>
      </c>
      <c r="B21" s="17" t="s">
        <v>1142</v>
      </c>
      <c r="C21" s="18" t="s">
        <v>1143</v>
      </c>
      <c r="E21" s="19" t="s">
        <v>109</v>
      </c>
      <c r="F21" s="19" t="s">
        <v>110</v>
      </c>
      <c r="G21" s="19" t="str">
        <f>IF(F21="","",VLOOKUP(F21,[23]списки!$U$2:$V$147,2,))</f>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
      <c r="H21" s="19" t="s">
        <v>111</v>
      </c>
      <c r="I21" s="19" t="str">
        <f>IF(F21="","",VLOOKUP(Q21,[23]списки!$O$2:$P$8,2))</f>
        <v xml:space="preserve">Возможный риск, необходимо уделить внимание </v>
      </c>
      <c r="J21" s="19" t="s">
        <v>112</v>
      </c>
      <c r="K21" s="20">
        <v>3</v>
      </c>
      <c r="L21" s="21">
        <v>1</v>
      </c>
      <c r="M21" s="20">
        <v>6</v>
      </c>
      <c r="N21" s="21">
        <v>6</v>
      </c>
      <c r="O21" s="20">
        <v>3</v>
      </c>
      <c r="P21" s="21">
        <v>3</v>
      </c>
      <c r="Q21" s="22">
        <v>54</v>
      </c>
      <c r="R21" s="23">
        <v>18</v>
      </c>
    </row>
    <row r="22" spans="1:18" ht="210" customHeight="1" x14ac:dyDescent="0.25">
      <c r="A22" s="16">
        <v>16</v>
      </c>
      <c r="B22" s="17" t="s">
        <v>1144</v>
      </c>
      <c r="C22" s="18" t="s">
        <v>1145</v>
      </c>
      <c r="E22" s="19" t="s">
        <v>426</v>
      </c>
      <c r="F22" s="19" t="s">
        <v>32</v>
      </c>
      <c r="G22" s="19" t="str">
        <f>IF(F22="","",VLOOKUP(F22,[23]списки!$U$2:$V$147,2,))</f>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
      <c r="H22" s="19" t="s">
        <v>33</v>
      </c>
      <c r="I22" s="19" t="str">
        <f>IF(F22="","",VLOOKUP(Q22,[23]списки!$O$2:$P$8,2))</f>
        <v xml:space="preserve">Возможный риск, необходимо уделить внимание </v>
      </c>
      <c r="J22" s="19" t="s">
        <v>34</v>
      </c>
      <c r="K22" s="20">
        <v>3</v>
      </c>
      <c r="L22" s="21">
        <v>1</v>
      </c>
      <c r="M22" s="20">
        <v>6</v>
      </c>
      <c r="N22" s="21">
        <v>6</v>
      </c>
      <c r="O22" s="20">
        <v>3</v>
      </c>
      <c r="P22" s="21">
        <v>3</v>
      </c>
      <c r="Q22" s="22">
        <v>54</v>
      </c>
      <c r="R22" s="23">
        <v>18</v>
      </c>
    </row>
    <row r="23" spans="1:18" ht="210" customHeight="1" x14ac:dyDescent="0.25">
      <c r="A23" s="16">
        <v>17</v>
      </c>
      <c r="B23" s="17" t="s">
        <v>1146</v>
      </c>
      <c r="C23" s="18" t="s">
        <v>1147</v>
      </c>
      <c r="E23" s="19" t="s">
        <v>115</v>
      </c>
      <c r="F23" s="19" t="s">
        <v>116</v>
      </c>
      <c r="G23" s="19" t="str">
        <f>IF(F23="","",VLOOKUP(F23,[23]списки!$U$2:$V$147,2,))</f>
        <v>Опасность от воздействия режущих инструментов (дисковые ножи, дисковые пилы);</v>
      </c>
      <c r="H23" s="19" t="s">
        <v>117</v>
      </c>
      <c r="I23" s="19" t="str">
        <f>IF(F23="","",VLOOKUP(Q23,[23]списки!$O$2:$P$8,2))</f>
        <v>Серьезный риск, требуются меры по снижению степени риска в установленные сроки</v>
      </c>
      <c r="J23" s="19" t="s">
        <v>118</v>
      </c>
      <c r="K23" s="20">
        <v>3</v>
      </c>
      <c r="L23" s="21">
        <v>1</v>
      </c>
      <c r="M23" s="20">
        <v>6</v>
      </c>
      <c r="N23" s="21">
        <v>6</v>
      </c>
      <c r="O23" s="20">
        <v>7</v>
      </c>
      <c r="P23" s="21">
        <v>3</v>
      </c>
      <c r="Q23" s="22">
        <v>126</v>
      </c>
      <c r="R23" s="23">
        <v>18</v>
      </c>
    </row>
    <row r="24" spans="1:18" ht="262.5" customHeight="1" x14ac:dyDescent="0.25">
      <c r="A24" s="16">
        <v>18</v>
      </c>
      <c r="B24" s="17" t="s">
        <v>1116</v>
      </c>
      <c r="C24" s="18" t="s">
        <v>1117</v>
      </c>
      <c r="E24" s="19" t="s">
        <v>121</v>
      </c>
      <c r="F24" s="19" t="s">
        <v>122</v>
      </c>
      <c r="G24" s="19" t="str">
        <f>IF(F24="","",VLOOKUP(F24,[23]списки!$U$2:$V$147,2,))</f>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
      <c r="H24" s="19" t="s">
        <v>123</v>
      </c>
      <c r="I24" s="19" t="str">
        <f>IF(F24="","",VLOOKUP(Q24,[23]списки!$O$2:$P$8,2))</f>
        <v xml:space="preserve">Возможный риск, необходимо уделить внимание </v>
      </c>
      <c r="J24" s="19" t="s">
        <v>124</v>
      </c>
      <c r="K24" s="20">
        <v>1</v>
      </c>
      <c r="L24" s="21">
        <v>0.5</v>
      </c>
      <c r="M24" s="20">
        <v>6</v>
      </c>
      <c r="N24" s="21">
        <v>6</v>
      </c>
      <c r="O24" s="20">
        <v>7</v>
      </c>
      <c r="P24" s="21">
        <v>7</v>
      </c>
      <c r="Q24" s="22">
        <v>42</v>
      </c>
      <c r="R24" s="23">
        <v>21</v>
      </c>
    </row>
    <row r="25" spans="1:18" ht="210" customHeight="1" x14ac:dyDescent="0.25">
      <c r="A25" s="16">
        <v>19</v>
      </c>
      <c r="B25" s="17" t="s">
        <v>1124</v>
      </c>
      <c r="C25" s="18" t="s">
        <v>1125</v>
      </c>
      <c r="E25" s="19" t="s">
        <v>25</v>
      </c>
      <c r="F25" s="19" t="s">
        <v>26</v>
      </c>
      <c r="G25" s="19" t="str">
        <f>IF(F25="","",VLOOKUP(F25,[23]списки!$U$2:$V$147,2,))</f>
        <v>Опасность падения с высоты, в том числе из-за отсутствия ограждения, из-за обрыва троса, в котлован, в шахту при подъеме или спуске при нештатной ситуации;</v>
      </c>
      <c r="H25" s="19" t="s">
        <v>27</v>
      </c>
      <c r="I25" s="19" t="str">
        <f>IF(F25="","",VLOOKUP(Q25,[23]списки!$O$2:$P$8,2))</f>
        <v xml:space="preserve">Возможный риск, необходимо уделить внимание </v>
      </c>
      <c r="J25" s="19" t="s">
        <v>28</v>
      </c>
      <c r="K25" s="20">
        <v>0.5</v>
      </c>
      <c r="L25" s="21">
        <v>0.2</v>
      </c>
      <c r="M25" s="20">
        <v>6</v>
      </c>
      <c r="N25" s="21">
        <v>6</v>
      </c>
      <c r="O25" s="20">
        <v>15</v>
      </c>
      <c r="P25" s="21">
        <v>15</v>
      </c>
      <c r="Q25" s="22">
        <v>45</v>
      </c>
      <c r="R25" s="23">
        <v>18.000000000000004</v>
      </c>
    </row>
    <row r="26" spans="1:18" ht="168" x14ac:dyDescent="0.25">
      <c r="A26" s="16">
        <v>20</v>
      </c>
      <c r="B26" s="17" t="s">
        <v>1124</v>
      </c>
      <c r="C26" s="18" t="s">
        <v>1125</v>
      </c>
      <c r="E26" s="19" t="s">
        <v>37</v>
      </c>
      <c r="F26" s="19" t="s">
        <v>38</v>
      </c>
      <c r="G26" s="19" t="str">
        <f>IF(F26="","",VLOOKUP(F26,[23]списки!$U$2:$V$147,2,))</f>
        <v>Опасность падения из-за внезапного появления на пути следования большого перепада высот;</v>
      </c>
      <c r="H26" s="19" t="s">
        <v>39</v>
      </c>
      <c r="I26" s="19" t="str">
        <f>IF(F26="","",VLOOKUP(Q26,[23]списки!$O$2:$P$8,2))</f>
        <v xml:space="preserve">Возможный риск, необходимо уделить внимание </v>
      </c>
      <c r="J26" s="19" t="s">
        <v>28</v>
      </c>
      <c r="K26" s="20">
        <v>0.5</v>
      </c>
      <c r="L26" s="21">
        <v>0.2</v>
      </c>
      <c r="M26" s="20">
        <v>6</v>
      </c>
      <c r="N26" s="21">
        <v>6</v>
      </c>
      <c r="O26" s="20">
        <v>15</v>
      </c>
      <c r="P26" s="21">
        <v>15</v>
      </c>
      <c r="Q26" s="22">
        <v>45</v>
      </c>
      <c r="R26" s="23">
        <v>18.000000000000004</v>
      </c>
    </row>
    <row r="27" spans="1:18" ht="210" customHeight="1" x14ac:dyDescent="0.25">
      <c r="A27" s="16">
        <v>21</v>
      </c>
      <c r="B27" s="17" t="s">
        <v>1148</v>
      </c>
      <c r="C27" s="18" t="s">
        <v>1149</v>
      </c>
      <c r="E27" s="19" t="s">
        <v>127</v>
      </c>
      <c r="F27" s="19" t="s">
        <v>128</v>
      </c>
      <c r="G27" s="19" t="str">
        <f>IF(F27="","",VLOOKUP(F27,[23]списки!$U$2:$V$147,2,))</f>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
      <c r="H27" s="19" t="s">
        <v>129</v>
      </c>
      <c r="I27" s="19" t="str">
        <f>IF(F27="","",VLOOKUP(Q27,[23]списки!$O$2:$P$8,2))</f>
        <v xml:space="preserve">Возможный риск, необходимо уделить внимание </v>
      </c>
      <c r="J27" s="19" t="s">
        <v>130</v>
      </c>
      <c r="K27" s="20">
        <v>0.5</v>
      </c>
      <c r="L27" s="21">
        <v>0.2</v>
      </c>
      <c r="M27" s="20">
        <v>3</v>
      </c>
      <c r="N27" s="21">
        <v>3</v>
      </c>
      <c r="O27" s="20">
        <v>15</v>
      </c>
      <c r="P27" s="21">
        <v>15</v>
      </c>
      <c r="Q27" s="22">
        <v>22.5</v>
      </c>
      <c r="R27" s="23">
        <v>9.0000000000000018</v>
      </c>
    </row>
    <row r="28" spans="1:18" ht="210" customHeight="1" x14ac:dyDescent="0.25">
      <c r="A28" s="16">
        <v>22</v>
      </c>
      <c r="B28" s="17" t="s">
        <v>1150</v>
      </c>
      <c r="C28" s="18" t="s">
        <v>1151</v>
      </c>
      <c r="E28" s="19" t="s">
        <v>133</v>
      </c>
      <c r="F28" s="19" t="s">
        <v>134</v>
      </c>
      <c r="G28" s="19" t="str">
        <f>IF(F28="","",VLOOKUP(F28,[23]списки!$U$2:$V$147,2,))</f>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
      <c r="H28" s="19" t="s">
        <v>135</v>
      </c>
      <c r="I28" s="19" t="str">
        <f>IF(F28="","",VLOOKUP(Q28,[23]списки!$O$2:$P$8,2))</f>
        <v xml:space="preserve">Возможный риск, необходимо уделить внимание </v>
      </c>
      <c r="J28" s="19" t="s">
        <v>130</v>
      </c>
      <c r="K28" s="20">
        <v>0.5</v>
      </c>
      <c r="L28" s="21">
        <v>0.2</v>
      </c>
      <c r="M28" s="20">
        <v>3</v>
      </c>
      <c r="N28" s="21">
        <v>3</v>
      </c>
      <c r="O28" s="20">
        <v>15</v>
      </c>
      <c r="P28" s="21">
        <v>15</v>
      </c>
      <c r="Q28" s="22">
        <v>22.5</v>
      </c>
      <c r="R28" s="23">
        <v>9.0000000000000018</v>
      </c>
    </row>
    <row r="29" spans="1:18" ht="210" customHeight="1" x14ac:dyDescent="0.25">
      <c r="A29" s="16">
        <v>23</v>
      </c>
      <c r="B29" s="17" t="s">
        <v>1152</v>
      </c>
      <c r="C29" s="18" t="s">
        <v>1153</v>
      </c>
      <c r="E29" s="19" t="s">
        <v>165</v>
      </c>
      <c r="F29" s="19" t="s">
        <v>166</v>
      </c>
      <c r="G29" s="19" t="str">
        <f>IF(F29="","",VLOOKUP(F29,[23]списки!$U$2:$V$147,2,))</f>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
      <c r="H29" s="19" t="s">
        <v>167</v>
      </c>
      <c r="I29" s="19" t="str">
        <f>IF(F29="","",VLOOKUP(Q29,[23]списки!$O$2:$P$8,2))</f>
        <v xml:space="preserve">Возможный риск, необходимо уделить внимание </v>
      </c>
      <c r="J29" s="19" t="s">
        <v>1154</v>
      </c>
      <c r="K29" s="20">
        <v>3</v>
      </c>
      <c r="L29" s="21">
        <v>1</v>
      </c>
      <c r="M29" s="20">
        <v>3</v>
      </c>
      <c r="N29" s="21">
        <v>3</v>
      </c>
      <c r="O29" s="20">
        <v>3</v>
      </c>
      <c r="P29" s="21">
        <v>3</v>
      </c>
      <c r="Q29" s="22">
        <v>27</v>
      </c>
      <c r="R29" s="23">
        <v>9</v>
      </c>
    </row>
    <row r="30" spans="1:18" ht="210" customHeight="1" x14ac:dyDescent="0.25">
      <c r="A30" s="16">
        <v>24</v>
      </c>
      <c r="B30" s="17" t="s">
        <v>1155</v>
      </c>
      <c r="C30" s="18" t="s">
        <v>1156</v>
      </c>
      <c r="E30" s="19" t="s">
        <v>1157</v>
      </c>
      <c r="F30" s="19" t="s">
        <v>977</v>
      </c>
      <c r="G30" s="19" t="str">
        <f>IF(F30="","",VLOOKUP(F30,[23]списки!$U$2:$V$147,2,))</f>
        <v xml:space="preserve"> Опасность теплового удара от воздействия окружающих поверхностей оборудования, имеющих высокую температуру;</v>
      </c>
      <c r="H30" s="19" t="s">
        <v>979</v>
      </c>
      <c r="I30" s="19" t="str">
        <f>IF(F30="","",VLOOKUP(Q30,[23]списки!$O$2:$P$8,2))</f>
        <v xml:space="preserve">Возможный риск, необходимо уделить внимание </v>
      </c>
      <c r="J30" s="19" t="s">
        <v>180</v>
      </c>
      <c r="K30" s="20">
        <v>3</v>
      </c>
      <c r="L30" s="21">
        <v>1</v>
      </c>
      <c r="M30" s="20">
        <v>3</v>
      </c>
      <c r="N30" s="21">
        <v>3</v>
      </c>
      <c r="O30" s="20">
        <v>3</v>
      </c>
      <c r="P30" s="21">
        <v>3</v>
      </c>
      <c r="Q30" s="22">
        <v>27</v>
      </c>
      <c r="R30" s="23">
        <v>9</v>
      </c>
    </row>
    <row r="31" spans="1:18" ht="210" customHeight="1" x14ac:dyDescent="0.25">
      <c r="A31" s="16">
        <v>25</v>
      </c>
      <c r="B31" s="17" t="s">
        <v>1124</v>
      </c>
      <c r="C31" s="18" t="s">
        <v>1125</v>
      </c>
      <c r="E31" s="19" t="s">
        <v>138</v>
      </c>
      <c r="F31" s="19" t="s">
        <v>139</v>
      </c>
      <c r="G31" s="19" t="str">
        <f>IF(F31="","",VLOOKUP(F31,[23]списки!$U$2:$V$147,2,))</f>
        <v>Опасность ожога при контакте незащищенных частей тела с поверхностью предметов, имеющих высокую температуру;</v>
      </c>
      <c r="H31" s="19" t="s">
        <v>140</v>
      </c>
      <c r="I31" s="19" t="str">
        <f>IF(F31="","",VLOOKUP(Q31,[23]списки!$O$2:$P$8,2))</f>
        <v xml:space="preserve">Возможный риск, необходимо уделить внимание </v>
      </c>
      <c r="J31" s="19" t="s">
        <v>141</v>
      </c>
      <c r="K31" s="20">
        <v>1</v>
      </c>
      <c r="L31" s="21">
        <v>0.5</v>
      </c>
      <c r="M31" s="20">
        <v>6</v>
      </c>
      <c r="N31" s="21">
        <v>6</v>
      </c>
      <c r="O31" s="20">
        <v>7</v>
      </c>
      <c r="P31" s="21">
        <v>3</v>
      </c>
      <c r="Q31" s="22">
        <v>42</v>
      </c>
      <c r="R31" s="23">
        <v>9</v>
      </c>
    </row>
    <row r="32" spans="1:18" ht="210" customHeight="1" x14ac:dyDescent="0.25">
      <c r="A32" s="16">
        <v>26</v>
      </c>
      <c r="B32" s="17" t="s">
        <v>1158</v>
      </c>
      <c r="C32" s="18" t="s">
        <v>1159</v>
      </c>
      <c r="E32" s="19" t="s">
        <v>160</v>
      </c>
      <c r="F32" s="19" t="s">
        <v>161</v>
      </c>
      <c r="G32" s="19" t="str">
        <f>IF(F32="","",VLOOKUP(F32,[23]списки!$U$2:$V$147,2,))</f>
        <v xml:space="preserve"> Опасность ожога от воздействия открытого пламени;</v>
      </c>
      <c r="H32" s="19" t="s">
        <v>162</v>
      </c>
      <c r="I32" s="19" t="str">
        <f>IF(F32="","",VLOOKUP(Q32,[23]списки!$O$2:$P$8,2))</f>
        <v xml:space="preserve">Возможный риск, необходимо уделить внимание </v>
      </c>
      <c r="J32" s="19" t="s">
        <v>141</v>
      </c>
      <c r="K32" s="20">
        <v>1</v>
      </c>
      <c r="L32" s="21">
        <v>0.5</v>
      </c>
      <c r="M32" s="20">
        <v>6</v>
      </c>
      <c r="N32" s="21">
        <v>6</v>
      </c>
      <c r="O32" s="20">
        <v>7</v>
      </c>
      <c r="P32" s="21">
        <v>3</v>
      </c>
      <c r="Q32" s="22">
        <v>42</v>
      </c>
      <c r="R32" s="23">
        <v>9</v>
      </c>
    </row>
    <row r="33" spans="1:18" ht="210" customHeight="1" x14ac:dyDescent="0.25">
      <c r="A33" s="16">
        <v>27</v>
      </c>
      <c r="B33" s="17" t="s">
        <v>1124</v>
      </c>
      <c r="C33" s="18" t="s">
        <v>1125</v>
      </c>
      <c r="E33" s="19" t="s">
        <v>138</v>
      </c>
      <c r="F33" s="19" t="s">
        <v>139</v>
      </c>
      <c r="G33" s="19" t="str">
        <f>IF(F33="","",VLOOKUP(F33,[23]списки!$U$2:$V$147,2,))</f>
        <v>Опасность ожога при контакте незащищенных частей тела с поверхностью предметов, имеющих высокую температуру;</v>
      </c>
      <c r="H33" s="19" t="s">
        <v>140</v>
      </c>
      <c r="I33" s="19" t="str">
        <f>IF(F33="","",VLOOKUP(Q33,[23]списки!$O$2:$P$8,2))</f>
        <v xml:space="preserve">Возможный риск, необходимо уделить внимание </v>
      </c>
      <c r="J33" s="19" t="s">
        <v>141</v>
      </c>
      <c r="K33" s="20">
        <v>1</v>
      </c>
      <c r="L33" s="21">
        <v>0.5</v>
      </c>
      <c r="M33" s="20">
        <v>6</v>
      </c>
      <c r="N33" s="21">
        <v>6</v>
      </c>
      <c r="O33" s="20">
        <v>7</v>
      </c>
      <c r="P33" s="21">
        <v>3</v>
      </c>
      <c r="Q33" s="22">
        <v>42</v>
      </c>
      <c r="R33" s="23">
        <v>9</v>
      </c>
    </row>
    <row r="34" spans="1:18" ht="210" customHeight="1" x14ac:dyDescent="0.25">
      <c r="A34" s="16">
        <v>28</v>
      </c>
      <c r="B34" s="17" t="s">
        <v>1160</v>
      </c>
      <c r="C34" s="18" t="s">
        <v>1161</v>
      </c>
      <c r="E34" s="19" t="s">
        <v>449</v>
      </c>
      <c r="F34" s="19" t="s">
        <v>450</v>
      </c>
      <c r="G34" s="19" t="str">
        <f>IF(F34="","",VLOOKUP(F34,[23]списки!$U$2:$V$147,2,))</f>
        <v>Ожог роговицы глаза;</v>
      </c>
      <c r="H34" s="19" t="s">
        <v>451</v>
      </c>
      <c r="I34" s="19" t="str">
        <f>IF(F34="","",VLOOKUP(Q34,[23]списки!$O$2:$P$8,2))</f>
        <v xml:space="preserve">Возможный риск, необходимо уделить внимание </v>
      </c>
      <c r="J34" s="19" t="s">
        <v>452</v>
      </c>
      <c r="K34" s="20">
        <v>0.5</v>
      </c>
      <c r="L34" s="21">
        <v>0.2</v>
      </c>
      <c r="M34" s="20">
        <v>6</v>
      </c>
      <c r="N34" s="21">
        <v>6</v>
      </c>
      <c r="O34" s="20">
        <v>7</v>
      </c>
      <c r="P34" s="21">
        <v>7</v>
      </c>
      <c r="Q34" s="22">
        <v>21</v>
      </c>
      <c r="R34" s="23">
        <v>8.4000000000000021</v>
      </c>
    </row>
    <row r="35" spans="1:18" ht="210" customHeight="1" x14ac:dyDescent="0.25">
      <c r="A35" s="16">
        <v>29</v>
      </c>
      <c r="B35" s="17" t="s">
        <v>1162</v>
      </c>
      <c r="C35" s="18" t="s">
        <v>1163</v>
      </c>
      <c r="E35" s="19" t="s">
        <v>171</v>
      </c>
      <c r="F35" s="19" t="s">
        <v>172</v>
      </c>
      <c r="G35" s="19" t="str">
        <f>IF(F35="","",VLOOKUP(F35,[23]списки!$U$2:$V$147,2,))</f>
        <v>Опасность воздействия пониженных температур воздуха;</v>
      </c>
      <c r="H35" s="19" t="s">
        <v>173</v>
      </c>
      <c r="I35" s="19" t="str">
        <f>IF(F35="","",VLOOKUP(Q35,[23]списки!$O$2:$P$8,2))</f>
        <v xml:space="preserve">Возможный риск, необходимо уделить внимание </v>
      </c>
      <c r="J35" s="19" t="s">
        <v>1154</v>
      </c>
      <c r="K35" s="20">
        <v>3</v>
      </c>
      <c r="L35" s="21">
        <v>0.5</v>
      </c>
      <c r="M35" s="20">
        <v>3</v>
      </c>
      <c r="N35" s="21">
        <v>3</v>
      </c>
      <c r="O35" s="20">
        <v>3</v>
      </c>
      <c r="P35" s="21">
        <v>3</v>
      </c>
      <c r="Q35" s="22">
        <v>27</v>
      </c>
      <c r="R35" s="23">
        <v>4.5</v>
      </c>
    </row>
    <row r="36" spans="1:18" ht="378" x14ac:dyDescent="0.25">
      <c r="A36" s="16">
        <v>30</v>
      </c>
      <c r="B36" s="17" t="s">
        <v>1162</v>
      </c>
      <c r="C36" s="18" t="s">
        <v>1163</v>
      </c>
      <c r="E36" s="19" t="s">
        <v>655</v>
      </c>
      <c r="F36" s="19" t="s">
        <v>178</v>
      </c>
      <c r="G36" s="19" t="str">
        <f>IF(F36="","",VLOOKUP(F36,[23]списки!$U$2:$V$147,2,))</f>
        <v>Опасность воздействия повышенных температур воздуха;</v>
      </c>
      <c r="H36" s="19" t="s">
        <v>179</v>
      </c>
      <c r="I36" s="19" t="str">
        <f>IF(F36="","",VLOOKUP(Q36,[23]списки!$O$2:$P$8,2))</f>
        <v xml:space="preserve">Возможный риск, необходимо уделить внимание </v>
      </c>
      <c r="J36" s="19" t="s">
        <v>1164</v>
      </c>
      <c r="K36" s="20">
        <v>3</v>
      </c>
      <c r="L36" s="21">
        <v>1</v>
      </c>
      <c r="M36" s="20">
        <v>3</v>
      </c>
      <c r="N36" s="21">
        <v>3</v>
      </c>
      <c r="O36" s="20">
        <v>3</v>
      </c>
      <c r="P36" s="21">
        <v>3</v>
      </c>
      <c r="Q36" s="22">
        <v>27</v>
      </c>
      <c r="R36" s="23">
        <v>9</v>
      </c>
    </row>
    <row r="37" spans="1:18" ht="378" x14ac:dyDescent="0.25">
      <c r="A37" s="16">
        <v>31</v>
      </c>
      <c r="B37" s="17" t="s">
        <v>1162</v>
      </c>
      <c r="C37" s="18" t="s">
        <v>1163</v>
      </c>
      <c r="E37" s="19" t="s">
        <v>181</v>
      </c>
      <c r="F37" s="19" t="s">
        <v>182</v>
      </c>
      <c r="G37" s="19" t="str">
        <f>IF(F37="","",VLOOKUP(F37,[23]списки!$U$2:$V$147,2,))</f>
        <v>Опасность воздействия влажности;</v>
      </c>
      <c r="H37" s="19" t="s">
        <v>183</v>
      </c>
      <c r="I37" s="19" t="str">
        <f>IF(F37="","",VLOOKUP(Q37,[23]списки!$O$2:$P$8,2))</f>
        <v>Небольшой риск, меры не требуются</v>
      </c>
      <c r="J37" s="19" t="s">
        <v>184</v>
      </c>
      <c r="K37" s="20">
        <v>3</v>
      </c>
      <c r="L37" s="21">
        <v>3</v>
      </c>
      <c r="M37" s="20">
        <v>6</v>
      </c>
      <c r="N37" s="21">
        <v>6</v>
      </c>
      <c r="O37" s="20">
        <v>1</v>
      </c>
      <c r="P37" s="21">
        <v>1</v>
      </c>
      <c r="Q37" s="22">
        <v>18</v>
      </c>
      <c r="R37" s="23">
        <v>18</v>
      </c>
    </row>
    <row r="38" spans="1:18" ht="378" x14ac:dyDescent="0.25">
      <c r="A38" s="16">
        <v>32</v>
      </c>
      <c r="B38" s="17" t="s">
        <v>1162</v>
      </c>
      <c r="C38" s="18" t="s">
        <v>1163</v>
      </c>
      <c r="E38" s="19" t="s">
        <v>464</v>
      </c>
      <c r="F38" s="19" t="s">
        <v>465</v>
      </c>
      <c r="G38" s="19" t="str">
        <f>IF(F38="","",VLOOKUP(F38,[23]списки!$U$2:$V$147,2,))</f>
        <v>Опасность воздействия скорости движения воздуха;</v>
      </c>
      <c r="H38" s="19" t="s">
        <v>466</v>
      </c>
      <c r="I38" s="19" t="str">
        <f>IF(F38="","",VLOOKUP(Q38,[23]списки!$O$2:$P$8,2))</f>
        <v xml:space="preserve">Возможный риск, необходимо уделить внимание </v>
      </c>
      <c r="J38" s="19" t="s">
        <v>467</v>
      </c>
      <c r="K38" s="20">
        <v>1</v>
      </c>
      <c r="L38" s="21">
        <v>0.5</v>
      </c>
      <c r="M38" s="20">
        <v>3</v>
      </c>
      <c r="N38" s="21">
        <v>3</v>
      </c>
      <c r="O38" s="20">
        <v>15</v>
      </c>
      <c r="P38" s="21">
        <v>15</v>
      </c>
      <c r="Q38" s="22">
        <v>45</v>
      </c>
      <c r="R38" s="23">
        <v>22.5</v>
      </c>
    </row>
    <row r="39" spans="1:18" ht="210" customHeight="1" x14ac:dyDescent="0.25">
      <c r="A39" s="16">
        <v>33</v>
      </c>
      <c r="B39" s="17" t="s">
        <v>1165</v>
      </c>
      <c r="C39" s="18" t="s">
        <v>1166</v>
      </c>
      <c r="E39" s="19" t="s">
        <v>171</v>
      </c>
      <c r="F39" s="19" t="s">
        <v>172</v>
      </c>
      <c r="G39" s="19" t="str">
        <f>IF(F39="","",VLOOKUP(F39,[23]списки!$U$2:$V$147,2,))</f>
        <v>Опасность воздействия пониженных температур воздуха;</v>
      </c>
      <c r="H39" s="19" t="s">
        <v>173</v>
      </c>
      <c r="I39" s="19" t="str">
        <f>IF(F39="","",VLOOKUP(Q39,[23]списки!$O$2:$P$8,2))</f>
        <v xml:space="preserve">Возможный риск, необходимо уделить внимание </v>
      </c>
      <c r="J39" s="19" t="s">
        <v>654</v>
      </c>
      <c r="K39" s="20">
        <v>3</v>
      </c>
      <c r="L39" s="21">
        <v>0.5</v>
      </c>
      <c r="M39" s="20">
        <v>3</v>
      </c>
      <c r="N39" s="21">
        <v>3</v>
      </c>
      <c r="O39" s="20">
        <v>3</v>
      </c>
      <c r="P39" s="21">
        <v>3</v>
      </c>
      <c r="Q39" s="22">
        <v>27</v>
      </c>
      <c r="R39" s="23">
        <v>4.5</v>
      </c>
    </row>
    <row r="40" spans="1:18" ht="210" customHeight="1" x14ac:dyDescent="0.25">
      <c r="A40" s="16">
        <v>34</v>
      </c>
      <c r="B40" s="17" t="s">
        <v>1158</v>
      </c>
      <c r="C40" s="18" t="s">
        <v>1159</v>
      </c>
      <c r="E40" s="19" t="s">
        <v>464</v>
      </c>
      <c r="F40" s="19" t="s">
        <v>465</v>
      </c>
      <c r="G40" s="19" t="str">
        <f>IF(F40="","",VLOOKUP(F40,[23]списки!$U$2:$V$147,2,))</f>
        <v>Опасность воздействия скорости движения воздуха;</v>
      </c>
      <c r="H40" s="19" t="s">
        <v>466</v>
      </c>
      <c r="I40" s="19" t="str">
        <f>IF(F40="","",VLOOKUP(Q40,[23]списки!$O$2:$P$8,2))</f>
        <v xml:space="preserve">Возможный риск, необходимо уделить внимание </v>
      </c>
      <c r="J40" s="19" t="s">
        <v>467</v>
      </c>
      <c r="K40" s="20">
        <v>1</v>
      </c>
      <c r="L40" s="21">
        <v>0.5</v>
      </c>
      <c r="M40" s="20">
        <v>3</v>
      </c>
      <c r="N40" s="21">
        <v>3</v>
      </c>
      <c r="O40" s="20">
        <v>15</v>
      </c>
      <c r="P40" s="21">
        <v>15</v>
      </c>
      <c r="Q40" s="22">
        <v>45</v>
      </c>
      <c r="R40" s="23">
        <v>22.5</v>
      </c>
    </row>
    <row r="41" spans="1:18" ht="210" customHeight="1" x14ac:dyDescent="0.25">
      <c r="A41" s="16">
        <v>35</v>
      </c>
      <c r="B41" s="17" t="s">
        <v>1124</v>
      </c>
      <c r="C41" s="18" t="s">
        <v>1125</v>
      </c>
      <c r="E41" s="19" t="s">
        <v>704</v>
      </c>
      <c r="F41" s="19" t="s">
        <v>705</v>
      </c>
      <c r="G41" s="19" t="str">
        <f>IF(F41="","",VLOOKUP(F41,[23]списки!$U$2:$V$147,2,))</f>
        <v>Опасность теплового удара при длительном нахождении в помещении с высокой температурой воздуха;</v>
      </c>
      <c r="H41" s="19" t="s">
        <v>707</v>
      </c>
      <c r="I41" s="19" t="str">
        <f>IF(F41="","",VLOOKUP(Q41,[23]списки!$O$2:$P$8,2))</f>
        <v xml:space="preserve">Возможный риск, необходимо уделить внимание </v>
      </c>
      <c r="J41" s="19" t="s">
        <v>180</v>
      </c>
      <c r="K41" s="20">
        <v>3</v>
      </c>
      <c r="L41" s="21">
        <v>1</v>
      </c>
      <c r="M41" s="20">
        <v>3</v>
      </c>
      <c r="N41" s="21">
        <v>3</v>
      </c>
      <c r="O41" s="20">
        <v>3</v>
      </c>
      <c r="P41" s="21">
        <v>3</v>
      </c>
      <c r="Q41" s="22">
        <v>27</v>
      </c>
      <c r="R41" s="23">
        <v>9</v>
      </c>
    </row>
    <row r="42" spans="1:18" ht="210" customHeight="1" x14ac:dyDescent="0.25">
      <c r="A42" s="16">
        <v>36</v>
      </c>
      <c r="B42" s="17" t="s">
        <v>1167</v>
      </c>
      <c r="C42" s="18" t="s">
        <v>1168</v>
      </c>
      <c r="E42" s="19" t="s">
        <v>187</v>
      </c>
      <c r="F42" s="19" t="s">
        <v>188</v>
      </c>
      <c r="G42" s="19" t="str">
        <f>IF(F42="","",VLOOKUP(F42,[23]списки!$U$2:$V$147,2,))</f>
        <v>Опасность недостатка кислорода в замкнутых технологических емкостях;</v>
      </c>
      <c r="H42" s="19" t="s">
        <v>189</v>
      </c>
      <c r="I42" s="19" t="str">
        <f>IF(F42="","",VLOOKUP(Q42,[23]списки!$O$2:$P$8,2))</f>
        <v>Высокий риск, требуются неотложные меры, усовершенствования</v>
      </c>
      <c r="J42" s="19" t="s">
        <v>190</v>
      </c>
      <c r="K42" s="20">
        <v>3</v>
      </c>
      <c r="L42" s="21">
        <v>0.5</v>
      </c>
      <c r="M42" s="20">
        <v>6</v>
      </c>
      <c r="N42" s="21">
        <v>6</v>
      </c>
      <c r="O42" s="20">
        <v>15</v>
      </c>
      <c r="P42" s="21">
        <v>15</v>
      </c>
      <c r="Q42" s="22">
        <v>270</v>
      </c>
      <c r="R42" s="23">
        <v>45</v>
      </c>
    </row>
    <row r="43" spans="1:18" ht="210" customHeight="1" x14ac:dyDescent="0.25">
      <c r="A43" s="16">
        <v>37</v>
      </c>
      <c r="B43" s="17" t="s">
        <v>1167</v>
      </c>
      <c r="C43" s="18" t="s">
        <v>1168</v>
      </c>
      <c r="E43" s="19" t="s">
        <v>187</v>
      </c>
      <c r="F43" s="19" t="s">
        <v>468</v>
      </c>
      <c r="G43" s="19" t="str">
        <f>IF(F43="","",VLOOKUP(F43,[23]списки!$U$2:$V$147,2,))</f>
        <v>Опасность недостатка кислорода из-за вытеснения его другими газами или жидкостями;</v>
      </c>
      <c r="H43" s="19" t="s">
        <v>469</v>
      </c>
      <c r="I43" s="19" t="str">
        <f>IF(F43="","",VLOOKUP(Q43,[23]списки!$O$2:$P$8,2))</f>
        <v>Высокий риск, требуются неотложные меры, усовершенствования</v>
      </c>
      <c r="J43" s="19" t="s">
        <v>190</v>
      </c>
      <c r="K43" s="20">
        <v>3</v>
      </c>
      <c r="L43" s="21">
        <v>0.5</v>
      </c>
      <c r="M43" s="20">
        <v>6</v>
      </c>
      <c r="N43" s="21">
        <v>6</v>
      </c>
      <c r="O43" s="20">
        <v>15</v>
      </c>
      <c r="P43" s="21">
        <v>15</v>
      </c>
      <c r="Q43" s="22">
        <v>270</v>
      </c>
      <c r="R43" s="23">
        <v>45</v>
      </c>
    </row>
    <row r="44" spans="1:18" ht="210" customHeight="1" x14ac:dyDescent="0.25">
      <c r="A44" s="16">
        <v>38</v>
      </c>
      <c r="B44" s="17" t="s">
        <v>1169</v>
      </c>
      <c r="C44" s="18" t="s">
        <v>1170</v>
      </c>
      <c r="E44" s="19" t="s">
        <v>194</v>
      </c>
      <c r="F44" s="19" t="s">
        <v>195</v>
      </c>
      <c r="G44" s="19" t="str">
        <f>IF(F44="","",VLOOKUP(F44,[23]списки!$U$2:$V$147,2,))</f>
        <v>Опасность от вдыхания паров вредных жидкостей, газов, пыли, тумана, дыма;</v>
      </c>
      <c r="H44" s="19" t="s">
        <v>196</v>
      </c>
      <c r="I44" s="19" t="str">
        <f>IF(F44="","",VLOOKUP(Q44,[23]списки!$O$2:$P$8,2))</f>
        <v>Серьезный риск, требуются меры по снижению степени риска в установленные сроки</v>
      </c>
      <c r="J44" s="19" t="s">
        <v>197</v>
      </c>
      <c r="K44" s="20">
        <v>3</v>
      </c>
      <c r="L44" s="21">
        <v>0.5</v>
      </c>
      <c r="M44" s="20">
        <v>6</v>
      </c>
      <c r="N44" s="21">
        <v>6</v>
      </c>
      <c r="O44" s="20">
        <v>7</v>
      </c>
      <c r="P44" s="21">
        <v>3</v>
      </c>
      <c r="Q44" s="22">
        <v>126</v>
      </c>
      <c r="R44" s="23">
        <v>9</v>
      </c>
    </row>
    <row r="45" spans="1:18" ht="210" customHeight="1" x14ac:dyDescent="0.25">
      <c r="A45" s="16">
        <v>39</v>
      </c>
      <c r="B45" s="17" t="s">
        <v>1171</v>
      </c>
      <c r="C45" s="18" t="s">
        <v>1172</v>
      </c>
      <c r="E45" s="19" t="s">
        <v>211</v>
      </c>
      <c r="F45" s="19" t="s">
        <v>212</v>
      </c>
      <c r="G45" s="19" t="str">
        <f>IF(F45="","",VLOOKUP(F45,[23]списки!$U$2:$V$147,2,))</f>
        <v>Опасность воздействия на кожные покровы смазочных масел;</v>
      </c>
      <c r="H45" s="19" t="s">
        <v>213</v>
      </c>
      <c r="I45" s="19" t="str">
        <f>IF(F45="","",VLOOKUP(Q45,[23]списки!$O$2:$P$8,2))</f>
        <v>Небольшой риск, меры не требуются</v>
      </c>
      <c r="J45" s="19" t="s">
        <v>184</v>
      </c>
      <c r="K45" s="20">
        <v>0.5</v>
      </c>
      <c r="L45" s="21">
        <v>0.5</v>
      </c>
      <c r="M45" s="20">
        <v>6</v>
      </c>
      <c r="N45" s="21">
        <v>6</v>
      </c>
      <c r="O45" s="20">
        <v>3</v>
      </c>
      <c r="P45" s="21">
        <v>3</v>
      </c>
      <c r="Q45" s="22">
        <v>9</v>
      </c>
      <c r="R45" s="23">
        <v>9</v>
      </c>
    </row>
    <row r="46" spans="1:18" ht="210" customHeight="1" x14ac:dyDescent="0.25">
      <c r="A46" s="16">
        <v>40</v>
      </c>
      <c r="B46" s="17" t="s">
        <v>1173</v>
      </c>
      <c r="C46" s="18" t="s">
        <v>1174</v>
      </c>
      <c r="E46" s="19" t="s">
        <v>206</v>
      </c>
      <c r="F46" s="19" t="s">
        <v>207</v>
      </c>
      <c r="G46" s="19" t="str">
        <f>IF(F46="","",VLOOKUP(F46,[23]списки!$U$2:$V$147,2,))</f>
        <v>Опасность образования токсичных паров при нагревании;</v>
      </c>
      <c r="H46" s="19" t="s">
        <v>208</v>
      </c>
      <c r="I46" s="19" t="str">
        <f>IF(F46="","",VLOOKUP(Q46,[23]списки!$O$2:$P$8,2))</f>
        <v>Серьезный риск, требуются меры по снижению степени риска в установленные сроки</v>
      </c>
      <c r="J46" s="19" t="s">
        <v>197</v>
      </c>
      <c r="K46" s="20">
        <v>3</v>
      </c>
      <c r="L46" s="21">
        <v>0.5</v>
      </c>
      <c r="M46" s="20">
        <v>6</v>
      </c>
      <c r="N46" s="21">
        <v>6</v>
      </c>
      <c r="O46" s="20">
        <v>7</v>
      </c>
      <c r="P46" s="21">
        <v>3</v>
      </c>
      <c r="Q46" s="22">
        <v>126</v>
      </c>
      <c r="R46" s="23">
        <v>9</v>
      </c>
    </row>
    <row r="47" spans="1:18" ht="210" customHeight="1" x14ac:dyDescent="0.25">
      <c r="A47" s="16">
        <v>41</v>
      </c>
      <c r="B47" s="17" t="s">
        <v>1175</v>
      </c>
      <c r="C47" s="18" t="s">
        <v>1176</v>
      </c>
      <c r="E47" s="19" t="s">
        <v>200</v>
      </c>
      <c r="F47" s="19" t="s">
        <v>201</v>
      </c>
      <c r="G47" s="19" t="str">
        <f>IF(F47="","",VLOOKUP(F47,[23]списки!$U$2:$V$147,2,))</f>
        <v>Опасность воздействия пыли на глаза;</v>
      </c>
      <c r="H47" s="19" t="s">
        <v>202</v>
      </c>
      <c r="I47" s="19" t="str">
        <f>IF(F47="","",VLOOKUP(Q47,[23]списки!$O$2:$P$8,2))</f>
        <v>Серьезный риск, требуются меры по снижению степени риска в установленные сроки</v>
      </c>
      <c r="J47" s="19" t="s">
        <v>203</v>
      </c>
      <c r="K47" s="20">
        <v>3</v>
      </c>
      <c r="L47" s="21">
        <v>0.5</v>
      </c>
      <c r="M47" s="20">
        <v>6</v>
      </c>
      <c r="N47" s="21">
        <v>6</v>
      </c>
      <c r="O47" s="20">
        <v>7</v>
      </c>
      <c r="P47" s="21">
        <v>3</v>
      </c>
      <c r="Q47" s="22">
        <v>126</v>
      </c>
      <c r="R47" s="23">
        <v>9</v>
      </c>
    </row>
    <row r="48" spans="1:18" ht="336" x14ac:dyDescent="0.25">
      <c r="A48" s="16">
        <v>42</v>
      </c>
      <c r="B48" s="17" t="s">
        <v>1175</v>
      </c>
      <c r="C48" s="18" t="s">
        <v>1176</v>
      </c>
      <c r="E48" s="19" t="s">
        <v>216</v>
      </c>
      <c r="F48" s="19" t="s">
        <v>217</v>
      </c>
      <c r="G48" s="19" t="str">
        <f>IF(F48="","",VLOOKUP(F48,[23]списки!$U$2:$V$147,2,))</f>
        <v>Опасность повреждения органов дыхания частицами пыли;</v>
      </c>
      <c r="H48" s="19" t="s">
        <v>218</v>
      </c>
      <c r="I48" s="19" t="str">
        <f>IF(F48="","",VLOOKUP(Q48,[23]списки!$O$2:$P$8,2))</f>
        <v xml:space="preserve">Возможный риск, необходимо уделить внимание </v>
      </c>
      <c r="J48" s="19" t="s">
        <v>219</v>
      </c>
      <c r="K48" s="20">
        <v>1</v>
      </c>
      <c r="L48" s="21">
        <v>0.5</v>
      </c>
      <c r="M48" s="20">
        <v>6</v>
      </c>
      <c r="N48" s="21">
        <v>6</v>
      </c>
      <c r="O48" s="20">
        <v>7</v>
      </c>
      <c r="P48" s="21">
        <v>7</v>
      </c>
      <c r="Q48" s="22">
        <v>42</v>
      </c>
      <c r="R48" s="23">
        <v>21</v>
      </c>
    </row>
    <row r="49" spans="1:18" ht="336" x14ac:dyDescent="0.25">
      <c r="A49" s="16">
        <v>43</v>
      </c>
      <c r="B49" s="17" t="s">
        <v>1175</v>
      </c>
      <c r="C49" s="18" t="s">
        <v>1176</v>
      </c>
      <c r="E49" s="19" t="s">
        <v>200</v>
      </c>
      <c r="F49" s="19" t="s">
        <v>222</v>
      </c>
      <c r="G49" s="19" t="str">
        <f>IF(F49="","",VLOOKUP(F49,[23]списки!$U$2:$V$147,2,))</f>
        <v>Опасность воздействия пыли на кожу;</v>
      </c>
      <c r="H49" s="19" t="s">
        <v>223</v>
      </c>
      <c r="I49" s="19" t="str">
        <f>IF(F49="","",VLOOKUP(Q49,[23]списки!$O$2:$P$8,2))</f>
        <v xml:space="preserve">Возможный риск, необходимо уделить внимание </v>
      </c>
      <c r="J49" s="19" t="s">
        <v>224</v>
      </c>
      <c r="K49" s="20">
        <v>0.5</v>
      </c>
      <c r="L49" s="21">
        <v>0.2</v>
      </c>
      <c r="M49" s="20">
        <v>6</v>
      </c>
      <c r="N49" s="21">
        <v>6</v>
      </c>
      <c r="O49" s="20">
        <v>7</v>
      </c>
      <c r="P49" s="21">
        <v>7</v>
      </c>
      <c r="Q49" s="22">
        <v>21</v>
      </c>
      <c r="R49" s="23">
        <v>8.4000000000000021</v>
      </c>
    </row>
    <row r="50" spans="1:18" ht="336" x14ac:dyDescent="0.25">
      <c r="A50" s="16">
        <v>44</v>
      </c>
      <c r="B50" s="17" t="s">
        <v>1175</v>
      </c>
      <c r="C50" s="18" t="s">
        <v>1176</v>
      </c>
      <c r="E50" s="19" t="s">
        <v>302</v>
      </c>
      <c r="F50" s="19" t="s">
        <v>489</v>
      </c>
      <c r="G50" s="19" t="str">
        <f>IF(F50="","",VLOOKUP(F50,[23]списки!$U$2:$V$147,2,))</f>
        <v>Опасность, связанная с выбросом пыли;</v>
      </c>
      <c r="H50" s="19" t="s">
        <v>490</v>
      </c>
      <c r="I50" s="19" t="str">
        <f>IF(F50="","",VLOOKUP(Q50,[23]списки!$O$2:$P$8,2))</f>
        <v xml:space="preserve">Возможный риск, необходимо уделить внимание </v>
      </c>
      <c r="J50" s="19" t="s">
        <v>491</v>
      </c>
      <c r="K50" s="20">
        <v>0.5</v>
      </c>
      <c r="L50" s="21">
        <v>0.2</v>
      </c>
      <c r="M50" s="20">
        <v>6</v>
      </c>
      <c r="N50" s="21">
        <v>6</v>
      </c>
      <c r="O50" s="20">
        <v>7</v>
      </c>
      <c r="P50" s="21">
        <v>7</v>
      </c>
      <c r="Q50" s="22">
        <v>21</v>
      </c>
      <c r="R50" s="23">
        <v>8.4000000000000021</v>
      </c>
    </row>
    <row r="51" spans="1:18" ht="336" x14ac:dyDescent="0.25">
      <c r="A51" s="16">
        <v>45</v>
      </c>
      <c r="B51" s="17" t="s">
        <v>1175</v>
      </c>
      <c r="C51" s="18" t="s">
        <v>1176</v>
      </c>
      <c r="E51" s="19" t="s">
        <v>227</v>
      </c>
      <c r="F51" s="19" t="s">
        <v>228</v>
      </c>
      <c r="G51" s="19" t="str">
        <f>IF(F51="","",VLOOKUP(F51,[23]списки!$U$2:$V$147,2,))</f>
        <v>Опасности воздействия воздушных взвесей вредных химических веществ;</v>
      </c>
      <c r="H51" s="19" t="s">
        <v>229</v>
      </c>
      <c r="I51" s="19" t="str">
        <f>IF(F51="","",VLOOKUP(Q51,[23]списки!$O$2:$P$8,2))</f>
        <v xml:space="preserve">Возможный риск, необходимо уделить внимание </v>
      </c>
      <c r="J51" s="19" t="s">
        <v>230</v>
      </c>
      <c r="K51" s="20">
        <v>0.5</v>
      </c>
      <c r="L51" s="21">
        <v>0.2</v>
      </c>
      <c r="M51" s="20">
        <v>6</v>
      </c>
      <c r="N51" s="21">
        <v>6</v>
      </c>
      <c r="O51" s="20">
        <v>7</v>
      </c>
      <c r="P51" s="21">
        <v>7</v>
      </c>
      <c r="Q51" s="22">
        <v>21</v>
      </c>
      <c r="R51" s="23">
        <v>8.4000000000000021</v>
      </c>
    </row>
    <row r="52" spans="1:18" ht="336" x14ac:dyDescent="0.25">
      <c r="A52" s="16">
        <v>46</v>
      </c>
      <c r="B52" s="17" t="s">
        <v>1175</v>
      </c>
      <c r="C52" s="18" t="s">
        <v>1176</v>
      </c>
      <c r="E52" s="19" t="s">
        <v>231</v>
      </c>
      <c r="F52" s="19" t="s">
        <v>232</v>
      </c>
      <c r="G52" s="19" t="str">
        <f>IF(F52="","",VLOOKUP(F52,[23]списки!$U$2:$V$147,2,))</f>
        <v>Опасность воздействия на органы дыхания воздушных взвесей, содержащих смазочные масла;</v>
      </c>
      <c r="H52" s="19" t="s">
        <v>233</v>
      </c>
      <c r="I52" s="19" t="str">
        <f>IF(F52="","",VLOOKUP(Q52,[23]списки!$O$2:$P$8,2))</f>
        <v xml:space="preserve">Возможный риск, необходимо уделить внимание </v>
      </c>
      <c r="J52" s="19" t="s">
        <v>234</v>
      </c>
      <c r="K52" s="20">
        <v>0.5</v>
      </c>
      <c r="L52" s="21">
        <v>0.2</v>
      </c>
      <c r="M52" s="20">
        <v>6</v>
      </c>
      <c r="N52" s="21">
        <v>6</v>
      </c>
      <c r="O52" s="20">
        <v>7</v>
      </c>
      <c r="P52" s="21">
        <v>7</v>
      </c>
      <c r="Q52" s="22">
        <v>21</v>
      </c>
      <c r="R52" s="23">
        <v>8.4000000000000021</v>
      </c>
    </row>
    <row r="53" spans="1:18" ht="336" x14ac:dyDescent="0.25">
      <c r="A53" s="16">
        <v>47</v>
      </c>
      <c r="B53" s="17" t="s">
        <v>1175</v>
      </c>
      <c r="C53" s="18" t="s">
        <v>1176</v>
      </c>
      <c r="E53" s="19" t="s">
        <v>237</v>
      </c>
      <c r="F53" s="19" t="s">
        <v>238</v>
      </c>
      <c r="G53" s="19" t="str">
        <f>IF(F53="","",VLOOKUP(F53,[23]списки!$U$2:$V$147,2,))</f>
        <v>Опасность воздействия на органы дыхания воздушных смесей, содержащих чистящие и обезжиривающие вещества;</v>
      </c>
      <c r="H53" s="19" t="s">
        <v>239</v>
      </c>
      <c r="I53" s="19" t="str">
        <f>IF(F53="","",VLOOKUP(Q53,[23]списки!$O$2:$P$8,2))</f>
        <v xml:space="preserve">Возможный риск, необходимо уделить внимание </v>
      </c>
      <c r="J53" s="19" t="s">
        <v>234</v>
      </c>
      <c r="K53" s="20">
        <v>0.5</v>
      </c>
      <c r="L53" s="21">
        <v>0.2</v>
      </c>
      <c r="M53" s="20">
        <v>6</v>
      </c>
      <c r="N53" s="21">
        <v>6</v>
      </c>
      <c r="O53" s="20">
        <v>7</v>
      </c>
      <c r="P53" s="21">
        <v>7</v>
      </c>
      <c r="Q53" s="22">
        <v>21</v>
      </c>
      <c r="R53" s="23">
        <v>8.4000000000000021</v>
      </c>
    </row>
    <row r="54" spans="1:18" ht="210" customHeight="1" x14ac:dyDescent="0.25">
      <c r="A54" s="16">
        <v>48</v>
      </c>
      <c r="B54" s="17" t="s">
        <v>1177</v>
      </c>
      <c r="C54" s="18" t="s">
        <v>1178</v>
      </c>
      <c r="E54" s="19" t="s">
        <v>200</v>
      </c>
      <c r="F54" s="19" t="s">
        <v>201</v>
      </c>
      <c r="G54" s="19" t="str">
        <f>IF(F54="","",VLOOKUP(F54,[23]списки!$U$2:$V$147,2,))</f>
        <v>Опасность воздействия пыли на глаза;</v>
      </c>
      <c r="H54" s="19" t="s">
        <v>202</v>
      </c>
      <c r="I54" s="19" t="str">
        <f>IF(F54="","",VLOOKUP(Q54,[23]списки!$O$2:$P$8,2))</f>
        <v>Серьезный риск, требуются меры по снижению степени риска в установленные сроки</v>
      </c>
      <c r="J54" s="19" t="s">
        <v>203</v>
      </c>
      <c r="K54" s="20">
        <v>3</v>
      </c>
      <c r="L54" s="21">
        <v>0.5</v>
      </c>
      <c r="M54" s="20">
        <v>6</v>
      </c>
      <c r="N54" s="21">
        <v>6</v>
      </c>
      <c r="O54" s="20">
        <v>7</v>
      </c>
      <c r="P54" s="21">
        <v>3</v>
      </c>
      <c r="Q54" s="22">
        <v>126</v>
      </c>
      <c r="R54" s="23">
        <v>9</v>
      </c>
    </row>
    <row r="55" spans="1:18" ht="210" customHeight="1" x14ac:dyDescent="0.25">
      <c r="A55" s="16">
        <v>49</v>
      </c>
      <c r="B55" s="17" t="s">
        <v>1177</v>
      </c>
      <c r="C55" s="18" t="s">
        <v>1178</v>
      </c>
      <c r="E55" s="19" t="s">
        <v>216</v>
      </c>
      <c r="F55" s="19" t="s">
        <v>217</v>
      </c>
      <c r="G55" s="19" t="str">
        <f>IF(F55="","",VLOOKUP(F55,[23]списки!$U$2:$V$147,2,))</f>
        <v>Опасность повреждения органов дыхания частицами пыли;</v>
      </c>
      <c r="H55" s="19" t="s">
        <v>218</v>
      </c>
      <c r="I55" s="19" t="str">
        <f>IF(F55="","",VLOOKUP(Q55,[23]списки!$O$2:$P$8,2))</f>
        <v xml:space="preserve">Возможный риск, необходимо уделить внимание </v>
      </c>
      <c r="J55" s="19" t="s">
        <v>219</v>
      </c>
      <c r="K55" s="20">
        <v>1</v>
      </c>
      <c r="L55" s="21">
        <v>0.5</v>
      </c>
      <c r="M55" s="20">
        <v>6</v>
      </c>
      <c r="N55" s="21">
        <v>6</v>
      </c>
      <c r="O55" s="20">
        <v>7</v>
      </c>
      <c r="P55" s="21">
        <v>7</v>
      </c>
      <c r="Q55" s="22">
        <v>42</v>
      </c>
      <c r="R55" s="23">
        <v>21</v>
      </c>
    </row>
    <row r="56" spans="1:18" ht="210" customHeight="1" x14ac:dyDescent="0.25">
      <c r="A56" s="16">
        <v>50</v>
      </c>
      <c r="B56" s="17" t="s">
        <v>1177</v>
      </c>
      <c r="C56" s="18" t="s">
        <v>1178</v>
      </c>
      <c r="E56" s="19" t="s">
        <v>200</v>
      </c>
      <c r="F56" s="19" t="s">
        <v>222</v>
      </c>
      <c r="G56" s="19" t="str">
        <f>IF(F56="","",VLOOKUP(F56,[23]списки!$U$2:$V$147,2,))</f>
        <v>Опасность воздействия пыли на кожу;</v>
      </c>
      <c r="H56" s="19" t="s">
        <v>223</v>
      </c>
      <c r="I56" s="19" t="str">
        <f>IF(F56="","",VLOOKUP(Q56,[23]списки!$O$2:$P$8,2))</f>
        <v xml:space="preserve">Возможный риск, необходимо уделить внимание </v>
      </c>
      <c r="J56" s="19" t="s">
        <v>224</v>
      </c>
      <c r="K56" s="20">
        <v>0.5</v>
      </c>
      <c r="L56" s="21">
        <v>0.2</v>
      </c>
      <c r="M56" s="20">
        <v>6</v>
      </c>
      <c r="N56" s="21">
        <v>6</v>
      </c>
      <c r="O56" s="20">
        <v>7</v>
      </c>
      <c r="P56" s="21">
        <v>7</v>
      </c>
      <c r="Q56" s="22">
        <v>21</v>
      </c>
      <c r="R56" s="23">
        <v>8.4000000000000021</v>
      </c>
    </row>
    <row r="57" spans="1:18" ht="210" customHeight="1" x14ac:dyDescent="0.25">
      <c r="A57" s="16">
        <v>51</v>
      </c>
      <c r="B57" s="17" t="s">
        <v>1177</v>
      </c>
      <c r="C57" s="18" t="s">
        <v>1178</v>
      </c>
      <c r="E57" s="19" t="s">
        <v>302</v>
      </c>
      <c r="F57" s="19" t="s">
        <v>489</v>
      </c>
      <c r="G57" s="19" t="str">
        <f>IF(F57="","",VLOOKUP(F57,[23]списки!$U$2:$V$147,2,))</f>
        <v>Опасность, связанная с выбросом пыли;</v>
      </c>
      <c r="H57" s="19" t="s">
        <v>490</v>
      </c>
      <c r="I57" s="19" t="str">
        <f>IF(F57="","",VLOOKUP(Q57,[23]списки!$O$2:$P$8,2))</f>
        <v xml:space="preserve">Возможный риск, необходимо уделить внимание </v>
      </c>
      <c r="J57" s="19" t="s">
        <v>491</v>
      </c>
      <c r="K57" s="20">
        <v>0.5</v>
      </c>
      <c r="L57" s="21">
        <v>0.2</v>
      </c>
      <c r="M57" s="20">
        <v>6</v>
      </c>
      <c r="N57" s="21">
        <v>6</v>
      </c>
      <c r="O57" s="20">
        <v>7</v>
      </c>
      <c r="P57" s="21">
        <v>7</v>
      </c>
      <c r="Q57" s="22">
        <v>21</v>
      </c>
      <c r="R57" s="23">
        <v>8.4000000000000021</v>
      </c>
    </row>
    <row r="58" spans="1:18" ht="210" customHeight="1" x14ac:dyDescent="0.25">
      <c r="A58" s="16">
        <v>52</v>
      </c>
      <c r="B58" s="17" t="s">
        <v>1179</v>
      </c>
      <c r="C58" s="18" t="s">
        <v>1180</v>
      </c>
      <c r="E58" s="19" t="s">
        <v>200</v>
      </c>
      <c r="F58" s="19" t="s">
        <v>201</v>
      </c>
      <c r="G58" s="19" t="str">
        <f>IF(F58="","",VLOOKUP(F58,[23]списки!$U$2:$V$147,2,))</f>
        <v>Опасность воздействия пыли на глаза;</v>
      </c>
      <c r="H58" s="19" t="s">
        <v>202</v>
      </c>
      <c r="I58" s="19" t="str">
        <f>IF(F58="","",VLOOKUP(Q58,[23]списки!$O$2:$P$8,2))</f>
        <v>Серьезный риск, требуются меры по снижению степени риска в установленные сроки</v>
      </c>
      <c r="J58" s="19" t="s">
        <v>203</v>
      </c>
      <c r="K58" s="20">
        <v>3</v>
      </c>
      <c r="L58" s="21">
        <v>0.5</v>
      </c>
      <c r="M58" s="20">
        <v>6</v>
      </c>
      <c r="N58" s="21">
        <v>6</v>
      </c>
      <c r="O58" s="20">
        <v>7</v>
      </c>
      <c r="P58" s="21">
        <v>3</v>
      </c>
      <c r="Q58" s="22">
        <v>126</v>
      </c>
      <c r="R58" s="23">
        <v>9</v>
      </c>
    </row>
    <row r="59" spans="1:18" ht="210" customHeight="1" x14ac:dyDescent="0.25">
      <c r="A59" s="16">
        <v>53</v>
      </c>
      <c r="B59" s="17" t="s">
        <v>1179</v>
      </c>
      <c r="C59" s="18" t="s">
        <v>1180</v>
      </c>
      <c r="E59" s="19" t="s">
        <v>216</v>
      </c>
      <c r="F59" s="19" t="s">
        <v>217</v>
      </c>
      <c r="G59" s="19" t="str">
        <f>IF(F59="","",VLOOKUP(F59,[23]списки!$U$2:$V$147,2,))</f>
        <v>Опасность повреждения органов дыхания частицами пыли;</v>
      </c>
      <c r="H59" s="19" t="s">
        <v>218</v>
      </c>
      <c r="I59" s="19" t="str">
        <f>IF(F59="","",VLOOKUP(Q59,[23]списки!$O$2:$P$8,2))</f>
        <v xml:space="preserve">Возможный риск, необходимо уделить внимание </v>
      </c>
      <c r="J59" s="19" t="s">
        <v>219</v>
      </c>
      <c r="K59" s="20">
        <v>1</v>
      </c>
      <c r="L59" s="21">
        <v>0.5</v>
      </c>
      <c r="M59" s="20">
        <v>6</v>
      </c>
      <c r="N59" s="21">
        <v>6</v>
      </c>
      <c r="O59" s="20">
        <v>7</v>
      </c>
      <c r="P59" s="21">
        <v>7</v>
      </c>
      <c r="Q59" s="22">
        <v>42</v>
      </c>
      <c r="R59" s="23">
        <v>21</v>
      </c>
    </row>
    <row r="60" spans="1:18" ht="210" customHeight="1" x14ac:dyDescent="0.25">
      <c r="A60" s="16">
        <v>54</v>
      </c>
      <c r="B60" s="17" t="s">
        <v>1181</v>
      </c>
      <c r="C60" s="18" t="s">
        <v>1182</v>
      </c>
      <c r="E60" s="19" t="s">
        <v>216</v>
      </c>
      <c r="F60" s="19" t="s">
        <v>217</v>
      </c>
      <c r="G60" s="19" t="str">
        <f>IF(F60="","",VLOOKUP(F60,[23]списки!$U$2:$V$147,2,))</f>
        <v>Опасность повреждения органов дыхания частицами пыли;</v>
      </c>
      <c r="H60" s="19" t="s">
        <v>218</v>
      </c>
      <c r="I60" s="19" t="str">
        <f>IF(F60="","",VLOOKUP(Q60,[23]списки!$O$2:$P$8,2))</f>
        <v xml:space="preserve">Возможный риск, необходимо уделить внимание </v>
      </c>
      <c r="J60" s="19" t="s">
        <v>219</v>
      </c>
      <c r="K60" s="20">
        <v>1</v>
      </c>
      <c r="L60" s="21">
        <v>0.5</v>
      </c>
      <c r="M60" s="20">
        <v>6</v>
      </c>
      <c r="N60" s="21">
        <v>6</v>
      </c>
      <c r="O60" s="20">
        <v>7</v>
      </c>
      <c r="P60" s="21">
        <v>7</v>
      </c>
      <c r="Q60" s="22">
        <v>42</v>
      </c>
      <c r="R60" s="23">
        <v>21</v>
      </c>
    </row>
    <row r="61" spans="1:18" ht="210" customHeight="1" x14ac:dyDescent="0.25">
      <c r="A61" s="16">
        <v>55</v>
      </c>
      <c r="B61" s="17" t="s">
        <v>1173</v>
      </c>
      <c r="C61" s="18" t="s">
        <v>1174</v>
      </c>
      <c r="E61" s="19" t="s">
        <v>227</v>
      </c>
      <c r="F61" s="19" t="s">
        <v>228</v>
      </c>
      <c r="G61" s="19" t="str">
        <f>IF(F61="","",VLOOKUP(F61,[23]списки!$U$2:$V$147,2,))</f>
        <v>Опасности воздействия воздушных взвесей вредных химических веществ;</v>
      </c>
      <c r="H61" s="19" t="s">
        <v>229</v>
      </c>
      <c r="I61" s="19" t="str">
        <f>IF(F61="","",VLOOKUP(Q61,[23]списки!$O$2:$P$8,2))</f>
        <v xml:space="preserve">Возможный риск, необходимо уделить внимание </v>
      </c>
      <c r="J61" s="19" t="s">
        <v>230</v>
      </c>
      <c r="K61" s="20">
        <v>0.5</v>
      </c>
      <c r="L61" s="21">
        <v>0.2</v>
      </c>
      <c r="M61" s="20">
        <v>6</v>
      </c>
      <c r="N61" s="21">
        <v>6</v>
      </c>
      <c r="O61" s="20">
        <v>7</v>
      </c>
      <c r="P61" s="21">
        <v>7</v>
      </c>
      <c r="Q61" s="22">
        <v>21</v>
      </c>
      <c r="R61" s="23">
        <v>8.4000000000000021</v>
      </c>
    </row>
    <row r="62" spans="1:18" ht="210" customHeight="1" x14ac:dyDescent="0.25">
      <c r="A62" s="16">
        <v>56</v>
      </c>
      <c r="B62" s="17" t="s">
        <v>1183</v>
      </c>
      <c r="C62" s="18" t="s">
        <v>1184</v>
      </c>
      <c r="E62" s="19" t="s">
        <v>231</v>
      </c>
      <c r="F62" s="19" t="s">
        <v>232</v>
      </c>
      <c r="G62" s="19" t="str">
        <f>IF(F62="","",VLOOKUP(F62,[23]списки!$U$2:$V$147,2,))</f>
        <v>Опасность воздействия на органы дыхания воздушных взвесей, содержащих смазочные масла;</v>
      </c>
      <c r="H62" s="19" t="s">
        <v>233</v>
      </c>
      <c r="I62" s="19" t="str">
        <f>IF(F62="","",VLOOKUP(Q62,[23]списки!$O$2:$P$8,2))</f>
        <v xml:space="preserve">Возможный риск, необходимо уделить внимание </v>
      </c>
      <c r="J62" s="19" t="s">
        <v>234</v>
      </c>
      <c r="K62" s="20">
        <v>0.5</v>
      </c>
      <c r="L62" s="21">
        <v>0.2</v>
      </c>
      <c r="M62" s="20">
        <v>6</v>
      </c>
      <c r="N62" s="21">
        <v>6</v>
      </c>
      <c r="O62" s="20">
        <v>7</v>
      </c>
      <c r="P62" s="21">
        <v>7</v>
      </c>
      <c r="Q62" s="22">
        <v>21</v>
      </c>
      <c r="R62" s="23">
        <v>8.4000000000000021</v>
      </c>
    </row>
    <row r="63" spans="1:18" ht="210" customHeight="1" x14ac:dyDescent="0.25">
      <c r="A63" s="16">
        <v>57</v>
      </c>
      <c r="B63" s="17" t="s">
        <v>1185</v>
      </c>
      <c r="C63" s="18" t="s">
        <v>1186</v>
      </c>
      <c r="E63" s="19" t="s">
        <v>240</v>
      </c>
      <c r="F63" s="19" t="s">
        <v>241</v>
      </c>
      <c r="G63" s="19" t="str">
        <f>IF(F63="","",VLOOKUP(F63,[23]списки!$U$2:$V$147,2,))</f>
        <v>Опасность из-за воздействия микроорганизмов-продуцентов, препаратов, содержащих живые клетки и споры микроорганизмов;</v>
      </c>
      <c r="H63" s="19" t="s">
        <v>242</v>
      </c>
      <c r="I63" s="19" t="str">
        <f>IF(F63="","",VLOOKUP(Q63,[23]списки!$O$2:$P$8,2))</f>
        <v>Небольшой риск, меры не требуются</v>
      </c>
      <c r="J63" s="19" t="s">
        <v>243</v>
      </c>
      <c r="K63" s="20">
        <v>0.5</v>
      </c>
      <c r="L63" s="21">
        <v>0.5</v>
      </c>
      <c r="M63" s="20">
        <v>6</v>
      </c>
      <c r="N63" s="21">
        <v>6</v>
      </c>
      <c r="O63" s="20">
        <v>3</v>
      </c>
      <c r="P63" s="21">
        <v>3</v>
      </c>
      <c r="Q63" s="22">
        <v>9</v>
      </c>
      <c r="R63" s="23">
        <v>9</v>
      </c>
    </row>
    <row r="64" spans="1:18" ht="210" customHeight="1" x14ac:dyDescent="0.25">
      <c r="A64" s="16">
        <v>58</v>
      </c>
      <c r="B64" s="17" t="s">
        <v>1187</v>
      </c>
      <c r="C64" s="18" t="s">
        <v>1188</v>
      </c>
      <c r="E64" s="19" t="s">
        <v>103</v>
      </c>
      <c r="F64" s="19" t="s">
        <v>246</v>
      </c>
      <c r="G64" s="19" t="str">
        <f>IF(F64="","",VLOOKUP(F64,[23]списки!$U$2:$V$147,2,))</f>
        <v>Опасность, связанная с перемещением груза вручную;</v>
      </c>
      <c r="H64" s="19" t="s">
        <v>247</v>
      </c>
      <c r="I64" s="19" t="str">
        <f>IF(F64="","",VLOOKUP(Q64,[23]списки!$O$2:$P$8,2))</f>
        <v xml:space="preserve">Возможный риск, необходимо уделить внимание </v>
      </c>
      <c r="J64" s="19" t="s">
        <v>248</v>
      </c>
      <c r="K64" s="20">
        <v>1</v>
      </c>
      <c r="L64" s="21">
        <v>0.5</v>
      </c>
      <c r="M64" s="20">
        <v>6</v>
      </c>
      <c r="N64" s="21">
        <v>6</v>
      </c>
      <c r="O64" s="20">
        <v>7</v>
      </c>
      <c r="P64" s="21">
        <v>3</v>
      </c>
      <c r="Q64" s="22">
        <v>42</v>
      </c>
      <c r="R64" s="23">
        <v>9</v>
      </c>
    </row>
    <row r="65" spans="1:18" ht="210" customHeight="1" x14ac:dyDescent="0.25">
      <c r="A65" s="16">
        <v>59</v>
      </c>
      <c r="B65" s="17" t="s">
        <v>1124</v>
      </c>
      <c r="C65" s="18" t="s">
        <v>1125</v>
      </c>
      <c r="E65" s="19" t="s">
        <v>251</v>
      </c>
      <c r="F65" s="19" t="s">
        <v>252</v>
      </c>
      <c r="G65" s="19" t="str">
        <f>IF(F65="","",VLOOKUP(F65,[23]списки!$U$2:$V$147,2,))</f>
        <v>Опасность от подъема тяжестей, превышающих допустимый вес;</v>
      </c>
      <c r="H65" s="19" t="s">
        <v>253</v>
      </c>
      <c r="I65" s="19" t="str">
        <f>IF(F65="","",VLOOKUP(Q65,[23]списки!$O$2:$P$8,2))</f>
        <v xml:space="preserve">Возможный риск, необходимо уделить внимание </v>
      </c>
      <c r="J65" s="19" t="s">
        <v>254</v>
      </c>
      <c r="K65" s="20">
        <v>1</v>
      </c>
      <c r="L65" s="21">
        <v>0.5</v>
      </c>
      <c r="M65" s="20">
        <v>6</v>
      </c>
      <c r="N65" s="21">
        <v>6</v>
      </c>
      <c r="O65" s="20">
        <v>7</v>
      </c>
      <c r="P65" s="21">
        <v>3</v>
      </c>
      <c r="Q65" s="22">
        <v>42</v>
      </c>
      <c r="R65" s="23">
        <v>9</v>
      </c>
    </row>
    <row r="66" spans="1:18" ht="210" customHeight="1" x14ac:dyDescent="0.25">
      <c r="A66" s="16">
        <v>60</v>
      </c>
      <c r="B66" s="17" t="s">
        <v>1177</v>
      </c>
      <c r="C66" s="18" t="s">
        <v>1178</v>
      </c>
      <c r="E66" s="19" t="s">
        <v>255</v>
      </c>
      <c r="F66" s="19" t="s">
        <v>256</v>
      </c>
      <c r="G66" s="19" t="str">
        <f>IF(F66="","",VLOOKUP(F66,[23]списки!$U$2:$V$147,2,))</f>
        <v>Опасность, связанная с наклонами корпуса;</v>
      </c>
      <c r="H66" s="19" t="s">
        <v>257</v>
      </c>
      <c r="I66" s="19" t="str">
        <f>IF(F66="","",VLOOKUP(Q66,[23]списки!$O$2:$P$8,2))</f>
        <v xml:space="preserve">Возможный риск, необходимо уделить внимание </v>
      </c>
      <c r="J66" s="19" t="s">
        <v>258</v>
      </c>
      <c r="K66" s="20">
        <v>1</v>
      </c>
      <c r="L66" s="21">
        <v>0.5</v>
      </c>
      <c r="M66" s="20">
        <v>6</v>
      </c>
      <c r="N66" s="21">
        <v>6</v>
      </c>
      <c r="O66" s="20">
        <v>7</v>
      </c>
      <c r="P66" s="21">
        <v>3</v>
      </c>
      <c r="Q66" s="22">
        <v>42</v>
      </c>
      <c r="R66" s="23">
        <v>9</v>
      </c>
    </row>
    <row r="67" spans="1:18" ht="210" customHeight="1" x14ac:dyDescent="0.25">
      <c r="A67" s="16">
        <v>61</v>
      </c>
      <c r="B67" s="17" t="s">
        <v>1177</v>
      </c>
      <c r="C67" s="18" t="s">
        <v>1178</v>
      </c>
      <c r="E67" s="19" t="s">
        <v>261</v>
      </c>
      <c r="F67" s="19" t="s">
        <v>506</v>
      </c>
      <c r="G67" s="19" t="str">
        <f>IF(F67="","",VLOOKUP(F67,[23]списки!$U$2:$V$147,2,))</f>
        <v>Опасность вредных для здоровья поз, связанных с чрезмерным напряжением тела;</v>
      </c>
      <c r="H67" s="19" t="s">
        <v>507</v>
      </c>
      <c r="I67" s="19" t="str">
        <f>IF(F67="","",VLOOKUP(Q67,[23]списки!$O$2:$P$8,2))</f>
        <v xml:space="preserve">Возможный риск, необходимо уделить внимание </v>
      </c>
      <c r="J67" s="19" t="s">
        <v>264</v>
      </c>
      <c r="K67" s="20">
        <v>1</v>
      </c>
      <c r="L67" s="21">
        <v>0.5</v>
      </c>
      <c r="M67" s="20">
        <v>6</v>
      </c>
      <c r="N67" s="21">
        <v>6</v>
      </c>
      <c r="O67" s="20">
        <v>7</v>
      </c>
      <c r="P67" s="21">
        <v>7</v>
      </c>
      <c r="Q67" s="22">
        <v>42</v>
      </c>
      <c r="R67" s="23">
        <v>21</v>
      </c>
    </row>
    <row r="68" spans="1:18" ht="210" customHeight="1" x14ac:dyDescent="0.25">
      <c r="A68" s="16">
        <v>62</v>
      </c>
      <c r="B68" s="17" t="s">
        <v>1183</v>
      </c>
      <c r="C68" s="18" t="s">
        <v>1184</v>
      </c>
      <c r="E68" s="19" t="s">
        <v>261</v>
      </c>
      <c r="F68" s="19" t="s">
        <v>262</v>
      </c>
      <c r="G68" s="19" t="str">
        <f>IF(F68="","",VLOOKUP(F68,[23]списки!$U$2:$V$147,2,))</f>
        <v>Опасность, связанная с рабочей позой;</v>
      </c>
      <c r="H68" s="19" t="s">
        <v>263</v>
      </c>
      <c r="I68" s="19" t="str">
        <f>IF(F68="","",VLOOKUP(Q68,[23]списки!$O$2:$P$8,2))</f>
        <v xml:space="preserve">Возможный риск, необходимо уделить внимание </v>
      </c>
      <c r="J68" s="19" t="s">
        <v>264</v>
      </c>
      <c r="K68" s="20">
        <v>0.5</v>
      </c>
      <c r="L68" s="21">
        <v>0.2</v>
      </c>
      <c r="M68" s="20">
        <v>6</v>
      </c>
      <c r="N68" s="21">
        <v>6</v>
      </c>
      <c r="O68" s="20">
        <v>7</v>
      </c>
      <c r="P68" s="21">
        <v>7</v>
      </c>
      <c r="Q68" s="22">
        <v>21</v>
      </c>
      <c r="R68" s="23">
        <v>8.4000000000000021</v>
      </c>
    </row>
    <row r="69" spans="1:18" ht="210" customHeight="1" x14ac:dyDescent="0.25">
      <c r="A69" s="16">
        <v>63</v>
      </c>
      <c r="B69" s="17" t="s">
        <v>1124</v>
      </c>
      <c r="C69" s="18" t="s">
        <v>1125</v>
      </c>
      <c r="E69" s="19" t="s">
        <v>510</v>
      </c>
      <c r="F69" s="19" t="s">
        <v>511</v>
      </c>
      <c r="G69" s="19" t="str">
        <f>IF(F69="","",VLOOKUP(F69,[23]списки!$U$2:$V$147,2,))</f>
        <v>Опасность физических перегрузок от периодического поднятия тяжелых узлов и деталей машин;</v>
      </c>
      <c r="H69" s="19" t="s">
        <v>512</v>
      </c>
      <c r="I69" s="19" t="str">
        <f>IF(F69="","",VLOOKUP(Q69,[23]списки!$O$2:$P$8,2))</f>
        <v xml:space="preserve">Возможный риск, необходимо уделить внимание </v>
      </c>
      <c r="J69" s="19" t="s">
        <v>254</v>
      </c>
      <c r="K69" s="20">
        <v>1</v>
      </c>
      <c r="L69" s="21">
        <v>0.5</v>
      </c>
      <c r="M69" s="20">
        <v>6</v>
      </c>
      <c r="N69" s="21">
        <v>6</v>
      </c>
      <c r="O69" s="20">
        <v>7</v>
      </c>
      <c r="P69" s="21">
        <v>7</v>
      </c>
      <c r="Q69" s="22">
        <v>42</v>
      </c>
      <c r="R69" s="23">
        <v>21</v>
      </c>
    </row>
    <row r="70" spans="1:18" ht="210" customHeight="1" x14ac:dyDescent="0.25">
      <c r="A70" s="16">
        <v>64</v>
      </c>
      <c r="B70" s="17" t="s">
        <v>1124</v>
      </c>
      <c r="C70" s="18" t="s">
        <v>1125</v>
      </c>
      <c r="E70" s="19" t="s">
        <v>515</v>
      </c>
      <c r="F70" s="19" t="s">
        <v>516</v>
      </c>
      <c r="G70" s="19" t="str">
        <f>IF(F70="","",VLOOKUP(F70,[23]списки!$U$2:$V$147,2,))</f>
        <v>Опасность психических нагрузок, стрессов;</v>
      </c>
      <c r="H70" s="19" t="s">
        <v>517</v>
      </c>
      <c r="I70" s="19" t="str">
        <f>IF(F70="","",VLOOKUP(Q70,[23]списки!$O$2:$P$8,2))</f>
        <v>Небольшой риск, меры не требуются</v>
      </c>
      <c r="J70" s="19" t="s">
        <v>243</v>
      </c>
      <c r="K70" s="20">
        <v>0.5</v>
      </c>
      <c r="L70" s="21">
        <v>0.5</v>
      </c>
      <c r="M70" s="20">
        <v>6</v>
      </c>
      <c r="N70" s="21">
        <v>6</v>
      </c>
      <c r="O70" s="20">
        <v>3</v>
      </c>
      <c r="P70" s="21">
        <v>3</v>
      </c>
      <c r="Q70" s="22">
        <v>9</v>
      </c>
      <c r="R70" s="23">
        <v>9</v>
      </c>
    </row>
    <row r="71" spans="1:18" ht="210" customHeight="1" x14ac:dyDescent="0.25">
      <c r="A71" s="16">
        <v>65</v>
      </c>
      <c r="B71" s="17" t="s">
        <v>1124</v>
      </c>
      <c r="C71" s="18" t="s">
        <v>1125</v>
      </c>
      <c r="E71" s="19" t="s">
        <v>273</v>
      </c>
      <c r="F71" s="19" t="s">
        <v>274</v>
      </c>
      <c r="G71" s="19" t="str">
        <f>IF(F71="","",VLOOKUP(F71,[23]списки!$U$2:$V$147,2,))</f>
        <v>Опасность перенапряжения зрительного анализатора;</v>
      </c>
      <c r="H71" s="19" t="s">
        <v>275</v>
      </c>
      <c r="I71" s="19" t="str">
        <f>IF(F71="","",VLOOKUP(Q71,[23]списки!$O$2:$P$8,2))</f>
        <v>Небольшой риск, меры не требуются</v>
      </c>
      <c r="J71" s="19" t="s">
        <v>243</v>
      </c>
      <c r="K71" s="20">
        <v>0.5</v>
      </c>
      <c r="L71" s="21">
        <v>0.5</v>
      </c>
      <c r="M71" s="20">
        <v>6</v>
      </c>
      <c r="N71" s="21">
        <v>6</v>
      </c>
      <c r="O71" s="20">
        <v>3</v>
      </c>
      <c r="P71" s="21">
        <v>3</v>
      </c>
      <c r="Q71" s="22">
        <v>9</v>
      </c>
      <c r="R71" s="23">
        <v>9</v>
      </c>
    </row>
    <row r="72" spans="1:18" ht="210" customHeight="1" x14ac:dyDescent="0.25">
      <c r="A72" s="16">
        <v>66</v>
      </c>
      <c r="B72" s="17" t="s">
        <v>1189</v>
      </c>
      <c r="C72" s="18" t="s">
        <v>1190</v>
      </c>
      <c r="E72" s="19" t="s">
        <v>261</v>
      </c>
      <c r="F72" s="19" t="s">
        <v>262</v>
      </c>
      <c r="G72" s="19" t="str">
        <f>IF(F72="","",VLOOKUP(F72,[23]списки!$U$2:$V$147,2,))</f>
        <v>Опасность, связанная с рабочей позой;</v>
      </c>
      <c r="H72" s="19" t="s">
        <v>263</v>
      </c>
      <c r="I72" s="19" t="str">
        <f>IF(F72="","",VLOOKUP(Q72,[23]списки!$O$2:$P$8,2))</f>
        <v xml:space="preserve">Возможный риск, необходимо уделить внимание </v>
      </c>
      <c r="J72" s="19" t="s">
        <v>264</v>
      </c>
      <c r="K72" s="20">
        <v>0.5</v>
      </c>
      <c r="L72" s="21">
        <v>0.2</v>
      </c>
      <c r="M72" s="20">
        <v>6</v>
      </c>
      <c r="N72" s="21">
        <v>6</v>
      </c>
      <c r="O72" s="20">
        <v>7</v>
      </c>
      <c r="P72" s="21">
        <v>7</v>
      </c>
      <c r="Q72" s="22">
        <v>21</v>
      </c>
      <c r="R72" s="23">
        <v>8.4000000000000021</v>
      </c>
    </row>
    <row r="73" spans="1:18" ht="210" customHeight="1" x14ac:dyDescent="0.25">
      <c r="A73" s="16">
        <v>67</v>
      </c>
      <c r="B73" s="17" t="s">
        <v>1191</v>
      </c>
      <c r="C73" s="18" t="s">
        <v>1192</v>
      </c>
      <c r="E73" s="19" t="s">
        <v>515</v>
      </c>
      <c r="F73" s="19" t="s">
        <v>516</v>
      </c>
      <c r="G73" s="19" t="str">
        <f>IF(F73="","",VLOOKUP(F73,[23]списки!$U$2:$V$147,2,))</f>
        <v>Опасность психических нагрузок, стрессов;</v>
      </c>
      <c r="H73" s="19" t="s">
        <v>517</v>
      </c>
      <c r="I73" s="19" t="str">
        <f>IF(F73="","",VLOOKUP(Q73,[23]списки!$O$2:$P$8,2))</f>
        <v>Небольшой риск, меры не требуются</v>
      </c>
      <c r="J73" s="19" t="s">
        <v>243</v>
      </c>
      <c r="K73" s="20">
        <v>0.5</v>
      </c>
      <c r="L73" s="21">
        <v>0.5</v>
      </c>
      <c r="M73" s="20">
        <v>6</v>
      </c>
      <c r="N73" s="21">
        <v>6</v>
      </c>
      <c r="O73" s="20">
        <v>3</v>
      </c>
      <c r="P73" s="21">
        <v>3</v>
      </c>
      <c r="Q73" s="22">
        <v>9</v>
      </c>
      <c r="R73" s="23">
        <v>9</v>
      </c>
    </row>
    <row r="74" spans="1:18" ht="210" customHeight="1" x14ac:dyDescent="0.25">
      <c r="A74" s="16">
        <v>68</v>
      </c>
      <c r="B74" s="17" t="s">
        <v>1191</v>
      </c>
      <c r="C74" s="18" t="s">
        <v>1192</v>
      </c>
      <c r="E74" s="19" t="s">
        <v>273</v>
      </c>
      <c r="F74" s="19" t="s">
        <v>274</v>
      </c>
      <c r="G74" s="19" t="str">
        <f>IF(F74="","",VLOOKUP(F74,[23]списки!$U$2:$V$147,2,))</f>
        <v>Опасность перенапряжения зрительного анализатора;</v>
      </c>
      <c r="H74" s="19" t="s">
        <v>275</v>
      </c>
      <c r="I74" s="19" t="str">
        <f>IF(F74="","",VLOOKUP(Q74,[23]списки!$O$2:$P$8,2))</f>
        <v>Небольшой риск, меры не требуются</v>
      </c>
      <c r="J74" s="19" t="s">
        <v>243</v>
      </c>
      <c r="K74" s="20">
        <v>0.5</v>
      </c>
      <c r="L74" s="21">
        <v>0.5</v>
      </c>
      <c r="M74" s="20">
        <v>6</v>
      </c>
      <c r="N74" s="21">
        <v>6</v>
      </c>
      <c r="O74" s="20">
        <v>3</v>
      </c>
      <c r="P74" s="21">
        <v>3</v>
      </c>
      <c r="Q74" s="22">
        <v>9</v>
      </c>
      <c r="R74" s="23">
        <v>9</v>
      </c>
    </row>
    <row r="75" spans="1:18" ht="210" customHeight="1" x14ac:dyDescent="0.25">
      <c r="A75" s="16">
        <v>69</v>
      </c>
      <c r="B75" s="17" t="s">
        <v>1193</v>
      </c>
      <c r="C75" s="18" t="s">
        <v>1194</v>
      </c>
      <c r="E75" s="19" t="s">
        <v>267</v>
      </c>
      <c r="F75" s="19" t="s">
        <v>268</v>
      </c>
      <c r="G75" s="19" t="str">
        <f>IF(F75="","",VLOOKUP(F75,[23]списки!$U$2:$V$147,2,))</f>
        <v>Опасность повреждения мембранной перепонки уха, связанная с воздействием шума высокой интенсивности;</v>
      </c>
      <c r="H75" s="19" t="s">
        <v>269</v>
      </c>
      <c r="I75" s="19" t="str">
        <f>IF(F75="","",VLOOKUP(Q75,[23]списки!$O$2:$P$8,2))</f>
        <v xml:space="preserve">Возможный риск, необходимо уделить внимание </v>
      </c>
      <c r="J75" s="19" t="s">
        <v>270</v>
      </c>
      <c r="K75" s="20">
        <v>1</v>
      </c>
      <c r="L75" s="21">
        <v>0.5</v>
      </c>
      <c r="M75" s="20">
        <v>6</v>
      </c>
      <c r="N75" s="21">
        <v>6</v>
      </c>
      <c r="O75" s="20">
        <v>7</v>
      </c>
      <c r="P75" s="21">
        <v>7</v>
      </c>
      <c r="Q75" s="22">
        <v>42</v>
      </c>
      <c r="R75" s="23">
        <v>21</v>
      </c>
    </row>
    <row r="76" spans="1:18" ht="252" x14ac:dyDescent="0.25">
      <c r="A76" s="16">
        <v>70</v>
      </c>
      <c r="B76" s="17" t="s">
        <v>1193</v>
      </c>
      <c r="C76" s="18" t="s">
        <v>1194</v>
      </c>
      <c r="E76" s="19" t="s">
        <v>278</v>
      </c>
      <c r="F76" s="19" t="s">
        <v>279</v>
      </c>
      <c r="G76" s="19" t="str">
        <f>IF(F76="","",VLOOKUP(F76,[23]списки!$U$2:$V$147,2,))</f>
        <v>Опасность, связанная с возможностью не услышать звуковой сигнал об опасности;</v>
      </c>
      <c r="H76" s="19" t="s">
        <v>280</v>
      </c>
      <c r="I76" s="19" t="str">
        <f>IF(F76="","",VLOOKUP(Q76,[23]списки!$O$2:$P$8,2))</f>
        <v>Небольшой риск, меры не требуются</v>
      </c>
      <c r="J76" s="19" t="s">
        <v>243</v>
      </c>
      <c r="K76" s="20">
        <v>0.5</v>
      </c>
      <c r="L76" s="21">
        <v>0.52</v>
      </c>
      <c r="M76" s="20">
        <v>6</v>
      </c>
      <c r="N76" s="21">
        <v>6</v>
      </c>
      <c r="O76" s="20">
        <v>3</v>
      </c>
      <c r="P76" s="21">
        <v>3</v>
      </c>
      <c r="Q76" s="22">
        <v>9</v>
      </c>
      <c r="R76" s="23">
        <v>9.36</v>
      </c>
    </row>
    <row r="77" spans="1:18" ht="210" customHeight="1" x14ac:dyDescent="0.25">
      <c r="A77" s="16">
        <v>71</v>
      </c>
      <c r="B77" s="17" t="s">
        <v>1195</v>
      </c>
      <c r="C77" s="18" t="s">
        <v>1196</v>
      </c>
      <c r="E77" s="19" t="s">
        <v>267</v>
      </c>
      <c r="F77" s="19" t="s">
        <v>268</v>
      </c>
      <c r="G77" s="19" t="str">
        <f>IF(F77="","",VLOOKUP(F77,[23]списки!$U$2:$V$147,2,))</f>
        <v>Опасность повреждения мембранной перепонки уха, связанная с воздействием шума высокой интенсивности;</v>
      </c>
      <c r="H77" s="19" t="s">
        <v>269</v>
      </c>
      <c r="I77" s="19" t="str">
        <f>IF(F77="","",VLOOKUP(Q77,[23]списки!$O$2:$P$8,2))</f>
        <v xml:space="preserve">Возможный риск, необходимо уделить внимание </v>
      </c>
      <c r="J77" s="19" t="s">
        <v>270</v>
      </c>
      <c r="K77" s="20">
        <v>1</v>
      </c>
      <c r="L77" s="21">
        <v>0.5</v>
      </c>
      <c r="M77" s="20">
        <v>6</v>
      </c>
      <c r="N77" s="21">
        <v>6</v>
      </c>
      <c r="O77" s="20">
        <v>7</v>
      </c>
      <c r="P77" s="21">
        <v>7</v>
      </c>
      <c r="Q77" s="22">
        <v>42</v>
      </c>
      <c r="R77" s="23">
        <v>21</v>
      </c>
    </row>
    <row r="78" spans="1:18" ht="210" customHeight="1" x14ac:dyDescent="0.25">
      <c r="A78" s="16">
        <v>72</v>
      </c>
      <c r="B78" s="17" t="s">
        <v>1126</v>
      </c>
      <c r="C78" s="18" t="s">
        <v>1127</v>
      </c>
      <c r="E78" s="19" t="s">
        <v>278</v>
      </c>
      <c r="F78" s="19" t="s">
        <v>279</v>
      </c>
      <c r="G78" s="19" t="str">
        <f>IF(F78="","",VLOOKUP(F78,[23]списки!$U$2:$V$147,2,))</f>
        <v>Опасность, связанная с возможностью не услышать звуковой сигнал об опасности;</v>
      </c>
      <c r="H78" s="19" t="s">
        <v>280</v>
      </c>
      <c r="I78" s="19" t="str">
        <f>IF(F78="","",VLOOKUP(Q78,[23]списки!$O$2:$P$8,2))</f>
        <v>Небольшой риск, меры не требуются</v>
      </c>
      <c r="J78" s="19" t="s">
        <v>243</v>
      </c>
      <c r="K78" s="20">
        <v>0.5</v>
      </c>
      <c r="L78" s="21">
        <v>0.52</v>
      </c>
      <c r="M78" s="20">
        <v>6</v>
      </c>
      <c r="N78" s="21">
        <v>6</v>
      </c>
      <c r="O78" s="20">
        <v>3</v>
      </c>
      <c r="P78" s="21">
        <v>3</v>
      </c>
      <c r="Q78" s="22">
        <v>9</v>
      </c>
      <c r="R78" s="23">
        <v>9.36</v>
      </c>
    </row>
    <row r="79" spans="1:18" ht="210" customHeight="1" x14ac:dyDescent="0.25">
      <c r="A79" s="16">
        <v>73</v>
      </c>
      <c r="B79" s="17" t="s">
        <v>1183</v>
      </c>
      <c r="C79" s="18" t="s">
        <v>1184</v>
      </c>
      <c r="E79" s="19" t="s">
        <v>283</v>
      </c>
      <c r="F79" s="19" t="s">
        <v>284</v>
      </c>
      <c r="G79" s="19" t="str">
        <f>IF(F79="","",VLOOKUP(F79,[23]списки!$U$2:$V$147,2,))</f>
        <v>Опасность от воздействия локальной вибрации при использовании ручных механизмов;</v>
      </c>
      <c r="H79" s="19" t="s">
        <v>285</v>
      </c>
      <c r="I79" s="19" t="str">
        <f>IF(F79="","",VLOOKUP(Q79,[23]списки!$O$2:$P$8,2))</f>
        <v xml:space="preserve">Возможный риск, необходимо уделить внимание </v>
      </c>
      <c r="J79" s="19" t="s">
        <v>286</v>
      </c>
      <c r="K79" s="20">
        <v>1</v>
      </c>
      <c r="L79" s="21">
        <v>0.5</v>
      </c>
      <c r="M79" s="20">
        <v>6</v>
      </c>
      <c r="N79" s="21">
        <v>6</v>
      </c>
      <c r="O79" s="20">
        <v>7</v>
      </c>
      <c r="P79" s="21">
        <v>7</v>
      </c>
      <c r="Q79" s="22">
        <v>42</v>
      </c>
      <c r="R79" s="23">
        <v>21</v>
      </c>
    </row>
    <row r="80" spans="1:18" ht="210" customHeight="1" x14ac:dyDescent="0.25">
      <c r="A80" s="16">
        <v>74</v>
      </c>
      <c r="B80" s="17" t="s">
        <v>1183</v>
      </c>
      <c r="C80" s="18" t="s">
        <v>1184</v>
      </c>
      <c r="E80" s="19" t="s">
        <v>302</v>
      </c>
      <c r="F80" s="19" t="s">
        <v>303</v>
      </c>
      <c r="G80" s="19" t="str">
        <f>IF(F80="","",VLOOKUP(F80,[23]списки!$U$2:$V$147,2,))</f>
        <v>Опасность, связанная с воздействием общей вибрации;</v>
      </c>
      <c r="H80" s="19" t="s">
        <v>304</v>
      </c>
      <c r="I80" s="19" t="str">
        <f>IF(F80="","",VLOOKUP(Q80,[23]списки!$O$2:$P$8,2))</f>
        <v xml:space="preserve">Возможный риск, необходимо уделить внимание </v>
      </c>
      <c r="J80" s="19" t="s">
        <v>305</v>
      </c>
      <c r="K80" s="20">
        <v>0.5</v>
      </c>
      <c r="L80" s="21">
        <v>0.2</v>
      </c>
      <c r="M80" s="20">
        <v>6</v>
      </c>
      <c r="N80" s="21">
        <v>6</v>
      </c>
      <c r="O80" s="20">
        <v>7</v>
      </c>
      <c r="P80" s="21">
        <v>7</v>
      </c>
      <c r="Q80" s="22">
        <v>21</v>
      </c>
      <c r="R80" s="23">
        <v>8.4000000000000021</v>
      </c>
    </row>
    <row r="81" spans="1:18" ht="210" customHeight="1" x14ac:dyDescent="0.25">
      <c r="A81" s="16">
        <v>75</v>
      </c>
      <c r="B81" s="17" t="s">
        <v>1134</v>
      </c>
      <c r="C81" s="18" t="s">
        <v>1135</v>
      </c>
      <c r="E81" s="19" t="s">
        <v>283</v>
      </c>
      <c r="F81" s="19" t="s">
        <v>284</v>
      </c>
      <c r="G81" s="19" t="str">
        <f>IF(F81="","",VLOOKUP(F81,[23]списки!$U$2:$V$147,2,))</f>
        <v>Опасность от воздействия локальной вибрации при использовании ручных механизмов;</v>
      </c>
      <c r="H81" s="19" t="s">
        <v>285</v>
      </c>
      <c r="I81" s="19" t="str">
        <f>IF(F81="","",VLOOKUP(Q81,[23]списки!$O$2:$P$8,2))</f>
        <v xml:space="preserve">Возможный риск, необходимо уделить внимание </v>
      </c>
      <c r="J81" s="19" t="s">
        <v>286</v>
      </c>
      <c r="K81" s="20">
        <v>1</v>
      </c>
      <c r="L81" s="21">
        <v>0.5</v>
      </c>
      <c r="M81" s="20">
        <v>6</v>
      </c>
      <c r="N81" s="21">
        <v>6</v>
      </c>
      <c r="O81" s="20">
        <v>7</v>
      </c>
      <c r="P81" s="21">
        <v>7</v>
      </c>
      <c r="Q81" s="22">
        <v>42</v>
      </c>
      <c r="R81" s="23">
        <v>21</v>
      </c>
    </row>
    <row r="82" spans="1:18" ht="210" customHeight="1" x14ac:dyDescent="0.25">
      <c r="A82" s="16">
        <v>78</v>
      </c>
      <c r="B82" s="17" t="s">
        <v>1197</v>
      </c>
      <c r="C82" s="18" t="s">
        <v>1198</v>
      </c>
      <c r="E82" s="19" t="s">
        <v>302</v>
      </c>
      <c r="F82" s="19" t="s">
        <v>303</v>
      </c>
      <c r="G82" s="19" t="str">
        <f>IF(F82="","",VLOOKUP(F82,[23]списки!$U$2:$V$147,2,))</f>
        <v>Опасность, связанная с воздействием общей вибрации;</v>
      </c>
      <c r="H82" s="19" t="s">
        <v>304</v>
      </c>
      <c r="I82" s="19" t="str">
        <f>IF(F82="","",VLOOKUP(Q82,[23]списки!$O$2:$P$8,2))</f>
        <v xml:space="preserve">Возможный риск, необходимо уделить внимание </v>
      </c>
      <c r="J82" s="19" t="s">
        <v>305</v>
      </c>
      <c r="K82" s="20">
        <v>0.5</v>
      </c>
      <c r="L82" s="21">
        <v>0.2</v>
      </c>
      <c r="M82" s="20">
        <v>6</v>
      </c>
      <c r="N82" s="21">
        <v>6</v>
      </c>
      <c r="O82" s="20">
        <v>7</v>
      </c>
      <c r="P82" s="21">
        <v>7</v>
      </c>
      <c r="Q82" s="22">
        <v>21</v>
      </c>
      <c r="R82" s="23">
        <v>8.4000000000000021</v>
      </c>
    </row>
    <row r="83" spans="1:18" ht="269.25" customHeight="1" x14ac:dyDescent="0.25">
      <c r="A83" s="16">
        <v>79</v>
      </c>
      <c r="B83" s="17" t="s">
        <v>1116</v>
      </c>
      <c r="C83" s="18" t="s">
        <v>1117</v>
      </c>
      <c r="E83" s="19" t="s">
        <v>287</v>
      </c>
      <c r="F83" s="19" t="s">
        <v>288</v>
      </c>
      <c r="G83" s="19" t="str">
        <f>IF(F83="","",VLOOKUP(F83,[23]списки!$U$2:$V$147,2,))</f>
        <v>Опасность недостаточной освещенности в рабочей зоне;</v>
      </c>
      <c r="H83" s="19" t="s">
        <v>289</v>
      </c>
      <c r="I83" s="19" t="str">
        <f>IF(F83="","",VLOOKUP(Q83,[23]списки!$O$2:$P$8,2))</f>
        <v xml:space="preserve">Возможный риск, необходимо уделить внимание </v>
      </c>
      <c r="J83" s="19" t="s">
        <v>290</v>
      </c>
      <c r="K83" s="20">
        <v>0.5</v>
      </c>
      <c r="L83" s="21">
        <v>0.2</v>
      </c>
      <c r="M83" s="20">
        <v>6</v>
      </c>
      <c r="N83" s="21">
        <v>6</v>
      </c>
      <c r="O83" s="20">
        <v>7</v>
      </c>
      <c r="P83" s="21">
        <v>7</v>
      </c>
      <c r="Q83" s="22">
        <v>21</v>
      </c>
      <c r="R83" s="23">
        <v>8.4000000000000021</v>
      </c>
    </row>
    <row r="84" spans="1:18" ht="409.5" x14ac:dyDescent="0.25">
      <c r="A84" s="16">
        <v>80</v>
      </c>
      <c r="B84" s="17" t="s">
        <v>1116</v>
      </c>
      <c r="C84" s="18" t="s">
        <v>1117</v>
      </c>
      <c r="E84" s="19" t="s">
        <v>293</v>
      </c>
      <c r="F84" s="19" t="s">
        <v>294</v>
      </c>
      <c r="G84" s="19" t="str">
        <f>IF(F84="","",VLOOKUP(F84,[23]списки!$U$2:$V$147,2,))</f>
        <v>Опасность повышенной яркости света;</v>
      </c>
      <c r="H84" s="19" t="s">
        <v>295</v>
      </c>
      <c r="I84" s="19" t="str">
        <f>IF(F84="","",VLOOKUP(Q84,[23]списки!$O$2:$P$8,2))</f>
        <v xml:space="preserve">Возможный риск, необходимо уделить внимание </v>
      </c>
      <c r="J84" s="19" t="s">
        <v>296</v>
      </c>
      <c r="K84" s="20">
        <v>0.5</v>
      </c>
      <c r="L84" s="21">
        <v>0.2</v>
      </c>
      <c r="M84" s="20">
        <v>6</v>
      </c>
      <c r="N84" s="21">
        <v>6</v>
      </c>
      <c r="O84" s="20">
        <v>7</v>
      </c>
      <c r="P84" s="21">
        <v>7</v>
      </c>
      <c r="Q84" s="22">
        <v>21</v>
      </c>
      <c r="R84" s="23">
        <v>8.4000000000000021</v>
      </c>
    </row>
    <row r="85" spans="1:18" ht="210" customHeight="1" x14ac:dyDescent="0.25">
      <c r="A85" s="16">
        <v>81</v>
      </c>
      <c r="B85" s="17" t="s">
        <v>1191</v>
      </c>
      <c r="C85" s="18" t="s">
        <v>1192</v>
      </c>
      <c r="E85" s="19" t="s">
        <v>532</v>
      </c>
      <c r="F85" s="19" t="s">
        <v>533</v>
      </c>
      <c r="G85" s="19" t="str">
        <f>IF(F85="","",VLOOKUP(F85,[23]списки!$U$2:$V$147,2,))</f>
        <v>Опасность укуса;</v>
      </c>
      <c r="H85" s="19" t="s">
        <v>534</v>
      </c>
      <c r="I85" s="19" t="str">
        <f>IF(F85="","",VLOOKUP(Q85,[23]списки!$O$2:$P$8,2))</f>
        <v>Серьезный риск, требуются меры по снижению степени риска в установленные сроки</v>
      </c>
      <c r="J85" s="19" t="s">
        <v>535</v>
      </c>
      <c r="K85" s="20">
        <v>3</v>
      </c>
      <c r="L85" s="21">
        <v>0.5</v>
      </c>
      <c r="M85" s="20">
        <v>6</v>
      </c>
      <c r="N85" s="21">
        <v>6</v>
      </c>
      <c r="O85" s="20">
        <v>7</v>
      </c>
      <c r="P85" s="21">
        <v>7</v>
      </c>
      <c r="Q85" s="22">
        <v>126</v>
      </c>
      <c r="R85" s="23">
        <v>21</v>
      </c>
    </row>
    <row r="86" spans="1:18" ht="210" customHeight="1" x14ac:dyDescent="0.25">
      <c r="A86" s="16">
        <v>82</v>
      </c>
      <c r="B86" s="17" t="s">
        <v>1199</v>
      </c>
      <c r="C86" s="18" t="s">
        <v>1200</v>
      </c>
      <c r="E86" s="19" t="s">
        <v>302</v>
      </c>
      <c r="F86" s="19" t="s">
        <v>530</v>
      </c>
      <c r="G86" s="19" t="str">
        <f>IF(F86="","",VLOOKUP(F86,[23]списки!$U$2:$V$147,2,))</f>
        <v>Опасность, связанная с воздействием электростатического поля;</v>
      </c>
      <c r="H86" s="19" t="s">
        <v>531</v>
      </c>
      <c r="I86" s="19" t="str">
        <f>IF(F86="","",VLOOKUP(Q86,[23]списки!$O$2:$P$8,2))</f>
        <v>Небольшой риск, меры не требуются</v>
      </c>
      <c r="J86" s="19" t="s">
        <v>243</v>
      </c>
      <c r="K86" s="20">
        <v>0.2</v>
      </c>
      <c r="L86" s="21">
        <v>0.2</v>
      </c>
      <c r="M86" s="20">
        <v>6</v>
      </c>
      <c r="N86" s="21">
        <v>6</v>
      </c>
      <c r="O86" s="20">
        <v>3</v>
      </c>
      <c r="P86" s="21">
        <v>3</v>
      </c>
      <c r="Q86" s="22">
        <v>3.6000000000000005</v>
      </c>
      <c r="R86" s="23">
        <v>3.6000000000000005</v>
      </c>
    </row>
    <row r="87" spans="1:18" ht="210" customHeight="1" x14ac:dyDescent="0.25">
      <c r="A87" s="16">
        <v>83</v>
      </c>
      <c r="B87" s="17" t="s">
        <v>1124</v>
      </c>
      <c r="C87" s="18" t="s">
        <v>1125</v>
      </c>
      <c r="E87" s="19" t="s">
        <v>538</v>
      </c>
      <c r="F87" s="19" t="s">
        <v>26</v>
      </c>
      <c r="G87" s="19" t="str">
        <f>IF(F87="","",VLOOKUP(F87,[23]списки!$U$2:$V$147,2,))</f>
        <v>Опасность падения с высоты, в том числе из-за отсутствия ограждения, из-за обрыва троса, в котлован, в шахту при подъеме или спуске при нештатной ситуации;</v>
      </c>
      <c r="H87" s="19" t="s">
        <v>1201</v>
      </c>
      <c r="I87" s="19" t="str">
        <f>IF(F87="","",VLOOKUP(Q87,[23]списки!$O$2:$P$8,2))</f>
        <v>Высокий риск, требуются неотложные меры, усовершенствования</v>
      </c>
      <c r="J87" s="19" t="s">
        <v>541</v>
      </c>
      <c r="K87" s="20">
        <v>3</v>
      </c>
      <c r="L87" s="21">
        <v>1</v>
      </c>
      <c r="M87" s="20">
        <v>6</v>
      </c>
      <c r="N87" s="21">
        <v>6</v>
      </c>
      <c r="O87" s="20">
        <v>15</v>
      </c>
      <c r="P87" s="21">
        <v>15</v>
      </c>
      <c r="Q87" s="22">
        <v>270</v>
      </c>
      <c r="R87" s="23">
        <v>90</v>
      </c>
    </row>
    <row r="88" spans="1:18" ht="168" x14ac:dyDescent="0.25">
      <c r="A88" s="16">
        <v>84</v>
      </c>
      <c r="B88" s="17" t="s">
        <v>1124</v>
      </c>
      <c r="C88" s="18" t="s">
        <v>1125</v>
      </c>
      <c r="E88" s="19" t="s">
        <v>544</v>
      </c>
      <c r="F88" s="19" t="s">
        <v>545</v>
      </c>
      <c r="G88" s="19" t="str">
        <f>IF(F88="","",VLOOKUP(F88,[23]списки!$U$2:$V$147,2,))</f>
        <v>Опасность выполнения кровельных работ на крышах, имеющих большой угол наклона рабочей поверхности;</v>
      </c>
      <c r="H88" s="19" t="s">
        <v>546</v>
      </c>
      <c r="I88" s="19" t="str">
        <f>IF(F88="","",VLOOKUP(Q88,[23]списки!$O$2:$P$8,2))</f>
        <v>Высокий риск, требуются неотложные меры, усовершенствования</v>
      </c>
      <c r="J88" s="19" t="s">
        <v>541</v>
      </c>
      <c r="K88" s="20">
        <v>3</v>
      </c>
      <c r="L88" s="21">
        <v>1</v>
      </c>
      <c r="M88" s="20">
        <v>6</v>
      </c>
      <c r="N88" s="21">
        <v>6</v>
      </c>
      <c r="O88" s="20">
        <v>15</v>
      </c>
      <c r="P88" s="21">
        <v>15</v>
      </c>
      <c r="Q88" s="22">
        <v>270</v>
      </c>
      <c r="R88" s="23">
        <v>90</v>
      </c>
    </row>
    <row r="89" spans="1:18" ht="294" x14ac:dyDescent="0.25">
      <c r="A89" s="16">
        <v>85</v>
      </c>
      <c r="B89" s="17" t="s">
        <v>1124</v>
      </c>
      <c r="C89" s="18" t="s">
        <v>1125</v>
      </c>
      <c r="E89" s="19" t="s">
        <v>315</v>
      </c>
      <c r="F89" s="19" t="s">
        <v>316</v>
      </c>
      <c r="G89" s="19" t="str">
        <f>IF(F89="","",VLOOKUP(F89,[23]списки!$U$2:$V$147,2,))</f>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
      <c r="H89" s="19" t="s">
        <v>317</v>
      </c>
      <c r="I89" s="19" t="str">
        <f>IF(F89="","",VLOOKUP(Q89,[23]списки!$O$2:$P$8,2))</f>
        <v xml:space="preserve">Возможный риск, необходимо уделить внимание </v>
      </c>
      <c r="J89" s="19" t="s">
        <v>318</v>
      </c>
      <c r="K89" s="20">
        <v>0.5</v>
      </c>
      <c r="L89" s="21">
        <v>0.2</v>
      </c>
      <c r="M89" s="20">
        <v>6</v>
      </c>
      <c r="N89" s="21">
        <v>6</v>
      </c>
      <c r="O89" s="20">
        <v>7</v>
      </c>
      <c r="P89" s="21">
        <v>7</v>
      </c>
      <c r="Q89" s="22">
        <v>21</v>
      </c>
      <c r="R89" s="23">
        <v>8.4000000000000021</v>
      </c>
    </row>
    <row r="90" spans="1:18" ht="210" customHeight="1" x14ac:dyDescent="0.25">
      <c r="A90" s="16">
        <v>86</v>
      </c>
      <c r="B90" s="17" t="s">
        <v>1124</v>
      </c>
      <c r="C90" s="18" t="s">
        <v>1125</v>
      </c>
      <c r="E90" s="19" t="s">
        <v>553</v>
      </c>
      <c r="F90" s="19" t="s">
        <v>554</v>
      </c>
      <c r="G90" s="19" t="str">
        <f>IF(F90="","",VLOOKUP(F90,[23]списки!$U$2:$V$147,2,))</f>
        <v xml:space="preserve"> Опасность, связанная с отсутствием на рабочем месте перечня возможных аварий;</v>
      </c>
      <c r="H90" s="19" t="s">
        <v>555</v>
      </c>
      <c r="I90" s="19" t="str">
        <f>IF(F90="","",VLOOKUP(Q90,[23]списки!$O$2:$P$8,2))</f>
        <v xml:space="preserve">Возможный риск, необходимо уделить внимание </v>
      </c>
      <c r="J90" s="19" t="s">
        <v>556</v>
      </c>
      <c r="K90" s="20">
        <v>0.5</v>
      </c>
      <c r="L90" s="21">
        <v>0.2</v>
      </c>
      <c r="M90" s="20">
        <v>6</v>
      </c>
      <c r="N90" s="21">
        <v>6</v>
      </c>
      <c r="O90" s="20">
        <v>7</v>
      </c>
      <c r="P90" s="21">
        <v>7</v>
      </c>
      <c r="Q90" s="22">
        <v>21</v>
      </c>
      <c r="R90" s="23">
        <v>8.4000000000000021</v>
      </c>
    </row>
    <row r="91" spans="1:18" ht="189" x14ac:dyDescent="0.25">
      <c r="A91" s="16">
        <v>87</v>
      </c>
      <c r="B91" s="17" t="s">
        <v>1124</v>
      </c>
      <c r="C91" s="18" t="s">
        <v>1125</v>
      </c>
      <c r="E91" s="19" t="s">
        <v>319</v>
      </c>
      <c r="F91" s="19" t="s">
        <v>320</v>
      </c>
      <c r="G91" s="19" t="str">
        <f>IF(F91="","",VLOOKUP(F91,[23]списки!$U$2:$V$147,2,))</f>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
      <c r="H91" s="19" t="s">
        <v>321</v>
      </c>
      <c r="I91" s="19" t="str">
        <f>IF(F91="","",VLOOKUP(Q91,[23]списки!$O$2:$P$8,2))</f>
        <v xml:space="preserve">Возможный риск, необходимо уделить внимание </v>
      </c>
      <c r="J91" s="19" t="s">
        <v>859</v>
      </c>
      <c r="K91" s="20">
        <v>1</v>
      </c>
      <c r="L91" s="21">
        <v>1</v>
      </c>
      <c r="M91" s="20">
        <v>6</v>
      </c>
      <c r="N91" s="21">
        <v>6</v>
      </c>
      <c r="O91" s="20">
        <v>7</v>
      </c>
      <c r="P91" s="21">
        <v>3</v>
      </c>
      <c r="Q91" s="22">
        <v>42</v>
      </c>
      <c r="R91" s="23">
        <v>18</v>
      </c>
    </row>
    <row r="92" spans="1:18" ht="147" x14ac:dyDescent="0.25">
      <c r="A92" s="16">
        <v>88</v>
      </c>
      <c r="B92" s="17" t="s">
        <v>1124</v>
      </c>
      <c r="C92" s="18" t="s">
        <v>1125</v>
      </c>
      <c r="E92" s="19" t="s">
        <v>323</v>
      </c>
      <c r="F92" s="19" t="s">
        <v>324</v>
      </c>
      <c r="G92" s="19" t="str">
        <f>IF(F92="","",VLOOKUP(F92,[23]списки!$U$2:$V$147,2,))</f>
        <v>Опасность, связанная с отсутствием информации (схемы, знаков, разметки) о направлении эвакуации в случае возникновения аварии;</v>
      </c>
      <c r="H92" s="19" t="s">
        <v>325</v>
      </c>
      <c r="I92" s="19" t="str">
        <f>IF(F92="","",VLOOKUP(Q92,[23]списки!$O$2:$P$8,2))</f>
        <v xml:space="preserve">Возможный риск, необходимо уделить внимание </v>
      </c>
      <c r="J92" s="19" t="s">
        <v>326</v>
      </c>
      <c r="K92" s="20">
        <v>0.5</v>
      </c>
      <c r="L92" s="21">
        <v>0.2</v>
      </c>
      <c r="M92" s="20">
        <v>6</v>
      </c>
      <c r="N92" s="21">
        <v>6</v>
      </c>
      <c r="O92" s="20">
        <v>15</v>
      </c>
      <c r="P92" s="21">
        <v>3</v>
      </c>
      <c r="Q92" s="22">
        <v>45</v>
      </c>
      <c r="R92" s="23">
        <v>3.6000000000000005</v>
      </c>
    </row>
    <row r="93" spans="1:18" ht="210" customHeight="1" x14ac:dyDescent="0.25">
      <c r="A93" s="16">
        <v>89</v>
      </c>
      <c r="B93" s="17" t="s">
        <v>1124</v>
      </c>
      <c r="C93" s="18" t="s">
        <v>1125</v>
      </c>
      <c r="E93" s="19" t="s">
        <v>327</v>
      </c>
      <c r="F93" s="19" t="s">
        <v>328</v>
      </c>
      <c r="G93" s="19" t="str">
        <f>IF(F93="","",VLOOKUP(F93,[23]списки!$U$2:$V$147,2,))</f>
        <v xml:space="preserve"> Опасность от вдыхания дыма, паров вредных газов и пыли при пожаре;</v>
      </c>
      <c r="H93" s="19" t="s">
        <v>329</v>
      </c>
      <c r="I93" s="19" t="str">
        <f>IF(F93="","",VLOOKUP(Q93,[23]списки!$O$2:$P$8,2))</f>
        <v>Высокий риск, требуются неотложные меры, усовершенствования</v>
      </c>
      <c r="J93" s="19" t="s">
        <v>330</v>
      </c>
      <c r="K93" s="20">
        <v>3</v>
      </c>
      <c r="L93" s="21">
        <v>1</v>
      </c>
      <c r="M93" s="20">
        <v>6</v>
      </c>
      <c r="N93" s="21">
        <v>6</v>
      </c>
      <c r="O93" s="20">
        <v>15</v>
      </c>
      <c r="P93" s="21">
        <v>7</v>
      </c>
      <c r="Q93" s="22">
        <v>270</v>
      </c>
      <c r="R93" s="23">
        <v>42</v>
      </c>
    </row>
    <row r="94" spans="1:18" ht="210" customHeight="1" x14ac:dyDescent="0.25">
      <c r="A94" s="16">
        <v>90</v>
      </c>
      <c r="B94" s="17" t="s">
        <v>1124</v>
      </c>
      <c r="C94" s="18" t="s">
        <v>1125</v>
      </c>
      <c r="E94" s="19" t="s">
        <v>662</v>
      </c>
      <c r="F94" s="19" t="s">
        <v>663</v>
      </c>
      <c r="G94" s="19" t="str">
        <f>IF(F94="","",VLOOKUP(F94,[23]списки!$U$2:$V$147,2,))</f>
        <v xml:space="preserve"> Опасность воздействия повышенной температуры окружающей среды;</v>
      </c>
      <c r="H94" s="19" t="s">
        <v>665</v>
      </c>
      <c r="I94" s="19" t="str">
        <f>IF(F94="","",VLOOKUP(Q94,[23]списки!$O$2:$P$8,2))</f>
        <v xml:space="preserve">Возможный риск, необходимо уделить внимание </v>
      </c>
      <c r="J94" s="19" t="s">
        <v>666</v>
      </c>
      <c r="K94" s="20">
        <v>0.5</v>
      </c>
      <c r="L94" s="21">
        <v>0.2</v>
      </c>
      <c r="M94" s="20">
        <v>6</v>
      </c>
      <c r="N94" s="21">
        <v>6</v>
      </c>
      <c r="O94" s="20">
        <v>7</v>
      </c>
      <c r="P94" s="21">
        <v>7</v>
      </c>
      <c r="Q94" s="22">
        <v>21</v>
      </c>
      <c r="R94" s="23">
        <v>8.4000000000000021</v>
      </c>
    </row>
    <row r="95" spans="1:18" ht="210" customHeight="1" x14ac:dyDescent="0.25">
      <c r="A95" s="16">
        <v>91</v>
      </c>
      <c r="B95" s="17" t="s">
        <v>1124</v>
      </c>
      <c r="C95" s="18" t="s">
        <v>1125</v>
      </c>
      <c r="E95" s="19" t="s">
        <v>341</v>
      </c>
      <c r="F95" s="19" t="s">
        <v>342</v>
      </c>
      <c r="G95" s="19" t="str">
        <f>IF(F95="","",VLOOKUP(F95,[23]списки!$U$2:$V$147,2,))</f>
        <v>Опасность воздействия пониженной концентрации кислорода в воздухе;</v>
      </c>
      <c r="H95" s="19" t="s">
        <v>343</v>
      </c>
      <c r="I95" s="19" t="str">
        <f>IF(F95="","",VLOOKUP(Q95,[23]списки!$O$2:$P$8,2))</f>
        <v>Высокий риск, требуются неотложные меры, усовершенствования</v>
      </c>
      <c r="J95" s="19" t="s">
        <v>330</v>
      </c>
      <c r="K95" s="20">
        <v>3</v>
      </c>
      <c r="L95" s="21">
        <v>1</v>
      </c>
      <c r="M95" s="20">
        <v>6</v>
      </c>
      <c r="N95" s="21">
        <v>6</v>
      </c>
      <c r="O95" s="20">
        <v>15</v>
      </c>
      <c r="P95" s="21">
        <v>7</v>
      </c>
      <c r="Q95" s="22">
        <v>270</v>
      </c>
      <c r="R95" s="23">
        <v>42</v>
      </c>
    </row>
    <row r="96" spans="1:18" ht="210" customHeight="1" x14ac:dyDescent="0.25">
      <c r="A96" s="16">
        <v>92</v>
      </c>
      <c r="B96" s="17" t="s">
        <v>1124</v>
      </c>
      <c r="C96" s="18" t="s">
        <v>1125</v>
      </c>
      <c r="E96" s="19" t="s">
        <v>871</v>
      </c>
      <c r="F96" s="19" t="s">
        <v>872</v>
      </c>
      <c r="G96" s="19" t="str">
        <f>IF(F96="","",VLOOKUP(F96,[23]списки!$U$2:$V$147,2,))</f>
        <v>Опасность воздействия осколков частей разрушившихся зданий, сооружений, строений;</v>
      </c>
      <c r="H96" s="19" t="s">
        <v>874</v>
      </c>
      <c r="I96" s="19" t="str">
        <f>IF(F96="","",VLOOKUP(Q96,[23]списки!$O$2:$P$8,2))</f>
        <v>Высокий риск, требуются неотложные меры, усовершенствования</v>
      </c>
      <c r="J96" s="19" t="s">
        <v>330</v>
      </c>
      <c r="K96" s="20">
        <v>3</v>
      </c>
      <c r="L96" s="21">
        <v>1</v>
      </c>
      <c r="M96" s="20">
        <v>6</v>
      </c>
      <c r="N96" s="21">
        <v>6</v>
      </c>
      <c r="O96" s="20">
        <v>15</v>
      </c>
      <c r="P96" s="21">
        <v>7</v>
      </c>
      <c r="Q96" s="22">
        <v>270</v>
      </c>
      <c r="R96" s="23">
        <v>42</v>
      </c>
    </row>
    <row r="97" spans="1:18" ht="210" customHeight="1" x14ac:dyDescent="0.25">
      <c r="A97" s="16">
        <v>93</v>
      </c>
      <c r="B97" s="17" t="s">
        <v>1124</v>
      </c>
      <c r="C97" s="18" t="s">
        <v>1125</v>
      </c>
      <c r="E97" s="19" t="s">
        <v>346</v>
      </c>
      <c r="F97" s="19" t="s">
        <v>347</v>
      </c>
      <c r="G97" s="19" t="str">
        <f>IF(F97="","",VLOOKUP(F97,[23]списки!$U$2:$V$147,2,))</f>
        <v>Опасность обрушения наземных конструкций;</v>
      </c>
      <c r="H97" s="19" t="s">
        <v>348</v>
      </c>
      <c r="I97" s="19" t="str">
        <f>IF(F97="","",VLOOKUP(Q97,[23]списки!$O$2:$P$8,2))</f>
        <v>Серьезный риск, требуются меры по снижению степени риска в установленные сроки</v>
      </c>
      <c r="J97" s="19" t="s">
        <v>349</v>
      </c>
      <c r="K97" s="20">
        <v>0.5</v>
      </c>
      <c r="L97" s="21">
        <v>0.1</v>
      </c>
      <c r="M97" s="20">
        <v>6</v>
      </c>
      <c r="N97" s="21">
        <v>6</v>
      </c>
      <c r="O97" s="20">
        <v>40</v>
      </c>
      <c r="P97" s="21">
        <v>40</v>
      </c>
      <c r="Q97" s="22">
        <v>120</v>
      </c>
      <c r="R97" s="23">
        <v>24.000000000000004</v>
      </c>
    </row>
    <row r="98" spans="1:18" ht="189" x14ac:dyDescent="0.25">
      <c r="A98" s="16">
        <v>94</v>
      </c>
      <c r="B98" s="17" t="s">
        <v>1124</v>
      </c>
      <c r="C98" s="18" t="s">
        <v>1125</v>
      </c>
      <c r="E98" s="19" t="s">
        <v>352</v>
      </c>
      <c r="F98" s="19" t="s">
        <v>353</v>
      </c>
      <c r="G98" s="19" t="str">
        <f>IF(F98="","",VLOOKUP(F98,[23]списки!$U$2:$V$147,2,))</f>
        <v>Опасность наезда на человека;</v>
      </c>
      <c r="H98" s="19" t="s">
        <v>354</v>
      </c>
      <c r="I98" s="19" t="str">
        <f>IF(F98="","",VLOOKUP(Q98,[23]списки!$O$2:$P$8,2))</f>
        <v>Серьезный риск, требуются меры по снижению степени риска в установленные сроки</v>
      </c>
      <c r="J98" s="19" t="s">
        <v>355</v>
      </c>
      <c r="K98" s="20">
        <v>1</v>
      </c>
      <c r="L98" s="21">
        <v>0.2</v>
      </c>
      <c r="M98" s="20">
        <v>6</v>
      </c>
      <c r="N98" s="21">
        <v>6</v>
      </c>
      <c r="O98" s="20">
        <v>15</v>
      </c>
      <c r="P98" s="21">
        <v>15</v>
      </c>
      <c r="Q98" s="22">
        <v>90</v>
      </c>
      <c r="R98" s="23">
        <v>18.000000000000004</v>
      </c>
    </row>
    <row r="99" spans="1:18" ht="210" customHeight="1" x14ac:dyDescent="0.25">
      <c r="A99" s="16">
        <v>95</v>
      </c>
      <c r="B99" s="17" t="s">
        <v>1124</v>
      </c>
      <c r="C99" s="18" t="s">
        <v>1125</v>
      </c>
      <c r="E99" s="19" t="s">
        <v>352</v>
      </c>
      <c r="F99" s="19" t="s">
        <v>358</v>
      </c>
      <c r="G99" s="19" t="str">
        <f>IF(F99="","",VLOOKUP(F99,[23]списки!$U$2:$V$147,2,))</f>
        <v>Опасность падения с транспортного средства;</v>
      </c>
      <c r="H99" s="19" t="s">
        <v>359</v>
      </c>
      <c r="I99" s="19" t="str">
        <f>IF(F99="","",VLOOKUP(Q99,[23]списки!$O$2:$P$8,2))</f>
        <v xml:space="preserve">Возможный риск, необходимо уделить внимание </v>
      </c>
      <c r="J99" s="19" t="s">
        <v>360</v>
      </c>
      <c r="K99" s="20">
        <v>0.5</v>
      </c>
      <c r="L99" s="21">
        <v>0.2</v>
      </c>
      <c r="M99" s="20">
        <v>6</v>
      </c>
      <c r="N99" s="21">
        <v>6</v>
      </c>
      <c r="O99" s="20">
        <v>15</v>
      </c>
      <c r="P99" s="21">
        <v>15</v>
      </c>
      <c r="Q99" s="22">
        <v>45</v>
      </c>
      <c r="R99" s="23">
        <v>18.000000000000004</v>
      </c>
    </row>
    <row r="100" spans="1:18" ht="210" customHeight="1" x14ac:dyDescent="0.25">
      <c r="A100" s="16">
        <v>96</v>
      </c>
      <c r="B100" s="17" t="s">
        <v>1124</v>
      </c>
      <c r="C100" s="18" t="s">
        <v>1125</v>
      </c>
      <c r="E100" s="19" t="s">
        <v>363</v>
      </c>
      <c r="F100" s="19" t="s">
        <v>364</v>
      </c>
      <c r="G100" s="19" t="str">
        <f>IF(F100="","",VLOOKUP(F100,[23]списки!$U$2:$V$147,2,))</f>
        <v>Опасность опрокидывания транспортного средства при нарушении способов установки и строповки грузов;</v>
      </c>
      <c r="H100" s="19" t="s">
        <v>365</v>
      </c>
      <c r="I100" s="19" t="str">
        <f>IF(F100="","",VLOOKUP(Q100,[23]списки!$O$2:$P$8,2))</f>
        <v xml:space="preserve">Возможный риск, необходимо уделить внимание </v>
      </c>
      <c r="J100" s="19" t="s">
        <v>366</v>
      </c>
      <c r="K100" s="20">
        <v>0.5</v>
      </c>
      <c r="L100" s="21">
        <v>0.2</v>
      </c>
      <c r="M100" s="20">
        <v>6</v>
      </c>
      <c r="N100" s="21">
        <v>6</v>
      </c>
      <c r="O100" s="20">
        <v>15</v>
      </c>
      <c r="P100" s="21">
        <v>15</v>
      </c>
      <c r="Q100" s="22">
        <v>45</v>
      </c>
      <c r="R100" s="23">
        <v>18.000000000000004</v>
      </c>
    </row>
    <row r="101" spans="1:18" ht="210" customHeight="1" x14ac:dyDescent="0.25">
      <c r="A101" s="16">
        <v>97</v>
      </c>
      <c r="B101" s="17" t="s">
        <v>1124</v>
      </c>
      <c r="C101" s="18" t="s">
        <v>1125</v>
      </c>
      <c r="E101" s="19" t="s">
        <v>352</v>
      </c>
      <c r="F101" s="19" t="s">
        <v>371</v>
      </c>
      <c r="G101" s="19" t="str">
        <f>IF(F101="","",VLOOKUP(F101,[23]списки!$U$2:$V$147,2,))</f>
        <v>Опасность опрокидывания транспортного средства при проведении работ;</v>
      </c>
      <c r="H101" s="19" t="s">
        <v>372</v>
      </c>
      <c r="I101" s="19" t="str">
        <f>IF(F101="","",VLOOKUP(Q101,[23]списки!$O$2:$P$8,2))</f>
        <v xml:space="preserve">Возможный риск, необходимо уделить внимание </v>
      </c>
      <c r="J101" s="19" t="s">
        <v>366</v>
      </c>
      <c r="K101" s="20">
        <v>0.5</v>
      </c>
      <c r="L101" s="21">
        <v>0.2</v>
      </c>
      <c r="M101" s="20">
        <v>6</v>
      </c>
      <c r="N101" s="21">
        <v>6</v>
      </c>
      <c r="O101" s="20">
        <v>15</v>
      </c>
      <c r="P101" s="21">
        <v>15</v>
      </c>
      <c r="Q101" s="22">
        <v>45</v>
      </c>
      <c r="R101" s="23">
        <v>18.000000000000004</v>
      </c>
    </row>
    <row r="102" spans="1:18" ht="210" customHeight="1" x14ac:dyDescent="0.25">
      <c r="A102" s="16">
        <v>98</v>
      </c>
      <c r="B102" s="17" t="s">
        <v>1191</v>
      </c>
      <c r="C102" s="18" t="s">
        <v>1192</v>
      </c>
      <c r="E102" s="19" t="s">
        <v>319</v>
      </c>
      <c r="F102" s="19" t="s">
        <v>320</v>
      </c>
      <c r="G102" s="19" t="str">
        <f>IF(F102="","",VLOOKUP(F102,[23]списки!$U$2:$V$147,2,))</f>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
      <c r="H102" s="19" t="s">
        <v>321</v>
      </c>
      <c r="I102" s="19" t="str">
        <f>IF(F102="","",VLOOKUP(Q102,[23]списки!$O$2:$P$8,2))</f>
        <v xml:space="preserve">Возможный риск, необходимо уделить внимание </v>
      </c>
      <c r="J102" s="19" t="s">
        <v>859</v>
      </c>
      <c r="K102" s="20">
        <v>1</v>
      </c>
      <c r="L102" s="21">
        <v>1</v>
      </c>
      <c r="M102" s="20">
        <v>6</v>
      </c>
      <c r="N102" s="21">
        <v>6</v>
      </c>
      <c r="O102" s="20">
        <v>7</v>
      </c>
      <c r="P102" s="21">
        <v>3</v>
      </c>
      <c r="Q102" s="22">
        <v>42</v>
      </c>
      <c r="R102" s="23">
        <v>18</v>
      </c>
    </row>
    <row r="103" spans="1:18" ht="210" customHeight="1" x14ac:dyDescent="0.25">
      <c r="A103" s="16">
        <v>99</v>
      </c>
      <c r="B103" s="17" t="s">
        <v>1183</v>
      </c>
      <c r="C103" s="18" t="s">
        <v>1184</v>
      </c>
      <c r="E103" s="19" t="s">
        <v>327</v>
      </c>
      <c r="F103" s="19" t="s">
        <v>328</v>
      </c>
      <c r="G103" s="19" t="str">
        <f>IF(F103="","",VLOOKUP(F103,[23]списки!$U$2:$V$147,2,))</f>
        <v xml:space="preserve"> Опасность от вдыхания дыма, паров вредных газов и пыли при пожаре;</v>
      </c>
      <c r="H103" s="19" t="s">
        <v>329</v>
      </c>
      <c r="I103" s="19" t="str">
        <f>IF(F103="","",VLOOKUP(Q103,[23]списки!$O$2:$P$8,2))</f>
        <v>Высокий риск, требуются неотложные меры, усовершенствования</v>
      </c>
      <c r="J103" s="19" t="s">
        <v>330</v>
      </c>
      <c r="K103" s="20">
        <v>3</v>
      </c>
      <c r="L103" s="21">
        <v>1</v>
      </c>
      <c r="M103" s="20">
        <v>6</v>
      </c>
      <c r="N103" s="21">
        <v>6</v>
      </c>
      <c r="O103" s="20">
        <v>15</v>
      </c>
      <c r="P103" s="21">
        <v>7</v>
      </c>
      <c r="Q103" s="22">
        <v>270</v>
      </c>
      <c r="R103" s="23">
        <v>42</v>
      </c>
    </row>
    <row r="104" spans="1:18" ht="257.25" customHeight="1" x14ac:dyDescent="0.25">
      <c r="A104" s="16">
        <v>100</v>
      </c>
      <c r="B104" s="17" t="s">
        <v>1202</v>
      </c>
      <c r="C104" s="18" t="s">
        <v>1203</v>
      </c>
      <c r="E104" s="19" t="s">
        <v>662</v>
      </c>
      <c r="F104" s="19" t="s">
        <v>663</v>
      </c>
      <c r="G104" s="19" t="str">
        <f>IF(F104="","",VLOOKUP(F104,[23]списки!$U$2:$V$147,2,))</f>
        <v xml:space="preserve"> Опасность воздействия повышенной температуры окружающей среды;</v>
      </c>
      <c r="H104" s="19" t="s">
        <v>665</v>
      </c>
      <c r="I104" s="19" t="str">
        <f>IF(F104="","",VLOOKUP(Q104,[23]списки!$O$2:$P$8,2))</f>
        <v xml:space="preserve">Возможный риск, необходимо уделить внимание </v>
      </c>
      <c r="J104" s="19" t="s">
        <v>666</v>
      </c>
      <c r="K104" s="20">
        <v>0.5</v>
      </c>
      <c r="L104" s="21">
        <v>0.2</v>
      </c>
      <c r="M104" s="20">
        <v>6</v>
      </c>
      <c r="N104" s="21">
        <v>6</v>
      </c>
      <c r="O104" s="20">
        <v>7</v>
      </c>
      <c r="P104" s="21">
        <v>7</v>
      </c>
      <c r="Q104" s="22">
        <v>21</v>
      </c>
      <c r="R104" s="23">
        <v>8.4000000000000021</v>
      </c>
    </row>
    <row r="105" spans="1:18" ht="210" customHeight="1" x14ac:dyDescent="0.25">
      <c r="A105" s="16">
        <v>101</v>
      </c>
      <c r="B105" s="17" t="s">
        <v>1191</v>
      </c>
      <c r="C105" s="18" t="s">
        <v>1192</v>
      </c>
      <c r="E105" s="19" t="s">
        <v>871</v>
      </c>
      <c r="F105" s="19" t="s">
        <v>872</v>
      </c>
      <c r="G105" s="19" t="str">
        <f>IF(F105="","",VLOOKUP(F105,[23]списки!$U$2:$V$147,2,))</f>
        <v>Опасность воздействия осколков частей разрушившихся зданий, сооружений, строений;</v>
      </c>
      <c r="H105" s="19" t="s">
        <v>874</v>
      </c>
      <c r="I105" s="19" t="str">
        <f>IF(F105="","",VLOOKUP(Q105,[23]списки!$O$2:$P$8,2))</f>
        <v>Высокий риск, требуются неотложные меры, усовершенствования</v>
      </c>
      <c r="J105" s="19" t="s">
        <v>330</v>
      </c>
      <c r="K105" s="20">
        <v>3</v>
      </c>
      <c r="L105" s="21">
        <v>1</v>
      </c>
      <c r="M105" s="20">
        <v>6</v>
      </c>
      <c r="N105" s="21">
        <v>6</v>
      </c>
      <c r="O105" s="20">
        <v>15</v>
      </c>
      <c r="P105" s="21">
        <v>7</v>
      </c>
      <c r="Q105" s="22">
        <v>270</v>
      </c>
      <c r="R105" s="23">
        <v>42</v>
      </c>
    </row>
    <row r="106" spans="1:18" ht="210" customHeight="1" x14ac:dyDescent="0.25">
      <c r="A106" s="16">
        <v>102</v>
      </c>
      <c r="B106" s="17" t="s">
        <v>1191</v>
      </c>
      <c r="C106" s="18" t="s">
        <v>1192</v>
      </c>
      <c r="E106" s="19" t="s">
        <v>346</v>
      </c>
      <c r="F106" s="19" t="s">
        <v>347</v>
      </c>
      <c r="G106" s="19" t="str">
        <f>IF(F106="","",VLOOKUP(F106,[23]списки!$U$2:$V$147,2,))</f>
        <v>Опасность обрушения наземных конструкций;</v>
      </c>
      <c r="H106" s="19" t="s">
        <v>348</v>
      </c>
      <c r="I106" s="19" t="str">
        <f>IF(F106="","",VLOOKUP(Q106,[23]списки!$O$2:$P$8,2))</f>
        <v>Серьезный риск, требуются меры по снижению степени риска в установленные сроки</v>
      </c>
      <c r="J106" s="19" t="s">
        <v>349</v>
      </c>
      <c r="K106" s="20">
        <v>0.5</v>
      </c>
      <c r="L106" s="21">
        <v>0.1</v>
      </c>
      <c r="M106" s="20">
        <v>6</v>
      </c>
      <c r="N106" s="21">
        <v>6</v>
      </c>
      <c r="O106" s="20">
        <v>40</v>
      </c>
      <c r="P106" s="21">
        <v>40</v>
      </c>
      <c r="Q106" s="22">
        <v>120</v>
      </c>
      <c r="R106" s="23">
        <v>24.000000000000004</v>
      </c>
    </row>
    <row r="107" spans="1:18" ht="210" customHeight="1" x14ac:dyDescent="0.25">
      <c r="A107" s="16">
        <v>103</v>
      </c>
      <c r="B107" s="17" t="s">
        <v>1204</v>
      </c>
      <c r="C107" s="18" t="s">
        <v>1205</v>
      </c>
      <c r="E107" s="19" t="s">
        <v>352</v>
      </c>
      <c r="F107" s="19" t="s">
        <v>353</v>
      </c>
      <c r="G107" s="19" t="str">
        <f>IF(F107="","",VLOOKUP(F107,[23]списки!$U$2:$V$147,2,))</f>
        <v>Опасность наезда на человека;</v>
      </c>
      <c r="H107" s="19" t="s">
        <v>354</v>
      </c>
      <c r="I107" s="19" t="str">
        <f>IF(F107="","",VLOOKUP(Q107,[23]списки!$O$2:$P$8,2))</f>
        <v>Серьезный риск, требуются меры по снижению степени риска в установленные сроки</v>
      </c>
      <c r="J107" s="19" t="s">
        <v>355</v>
      </c>
      <c r="K107" s="20">
        <v>1</v>
      </c>
      <c r="L107" s="21">
        <v>0.2</v>
      </c>
      <c r="M107" s="20">
        <v>6</v>
      </c>
      <c r="N107" s="21">
        <v>6</v>
      </c>
      <c r="O107" s="20">
        <v>15</v>
      </c>
      <c r="P107" s="21">
        <v>15</v>
      </c>
      <c r="Q107" s="22">
        <v>90</v>
      </c>
      <c r="R107" s="23">
        <v>18.000000000000004</v>
      </c>
    </row>
    <row r="108" spans="1:18" ht="399" x14ac:dyDescent="0.25">
      <c r="A108" s="16">
        <v>104</v>
      </c>
      <c r="B108" s="17" t="s">
        <v>1204</v>
      </c>
      <c r="C108" s="18" t="s">
        <v>1205</v>
      </c>
      <c r="E108" s="19" t="s">
        <v>352</v>
      </c>
      <c r="F108" s="19" t="s">
        <v>358</v>
      </c>
      <c r="G108" s="19" t="str">
        <f>IF(F108="","",VLOOKUP(F108,[23]списки!$U$2:$V$147,2,))</f>
        <v>Опасность падения с транспортного средства;</v>
      </c>
      <c r="H108" s="19" t="s">
        <v>359</v>
      </c>
      <c r="I108" s="19" t="str">
        <f>IF(F108="","",VLOOKUP(Q108,[23]списки!$O$2:$P$8,2))</f>
        <v xml:space="preserve">Возможный риск, необходимо уделить внимание </v>
      </c>
      <c r="J108" s="19" t="s">
        <v>360</v>
      </c>
      <c r="K108" s="20">
        <v>0.5</v>
      </c>
      <c r="L108" s="21">
        <v>0.2</v>
      </c>
      <c r="M108" s="20">
        <v>6</v>
      </c>
      <c r="N108" s="21">
        <v>6</v>
      </c>
      <c r="O108" s="20">
        <v>15</v>
      </c>
      <c r="P108" s="21">
        <v>15</v>
      </c>
      <c r="Q108" s="22">
        <v>45</v>
      </c>
      <c r="R108" s="23">
        <v>18.000000000000004</v>
      </c>
    </row>
    <row r="109" spans="1:18" ht="399" x14ac:dyDescent="0.25">
      <c r="A109" s="16">
        <v>105</v>
      </c>
      <c r="B109" s="17" t="s">
        <v>1204</v>
      </c>
      <c r="C109" s="18" t="s">
        <v>1205</v>
      </c>
      <c r="E109" s="19" t="s">
        <v>352</v>
      </c>
      <c r="F109" s="19" t="s">
        <v>569</v>
      </c>
      <c r="G109" s="19" t="str">
        <f>IF(F109="","",VLOOKUP(F109,[23]списки!$U$2:$V$147,2,))</f>
        <v>Опасность раздавливания человека, находящегося между двумя сближающимися транспортными средствами;</v>
      </c>
      <c r="H109" s="19" t="s">
        <v>570</v>
      </c>
      <c r="I109" s="19" t="str">
        <f>IF(F109="","",VLOOKUP(Q109,[23]списки!$O$2:$P$8,2))</f>
        <v>Серьезный риск, требуются меры по снижению степени риска в установленные сроки</v>
      </c>
      <c r="J109" s="19" t="s">
        <v>355</v>
      </c>
      <c r="K109" s="20">
        <v>1</v>
      </c>
      <c r="L109" s="21">
        <v>0.2</v>
      </c>
      <c r="M109" s="20">
        <v>6</v>
      </c>
      <c r="N109" s="21">
        <v>6</v>
      </c>
      <c r="O109" s="20">
        <v>15</v>
      </c>
      <c r="P109" s="21">
        <v>15</v>
      </c>
      <c r="Q109" s="22">
        <v>90</v>
      </c>
      <c r="R109" s="23">
        <v>18.000000000000004</v>
      </c>
    </row>
    <row r="110" spans="1:18" ht="399" x14ac:dyDescent="0.25">
      <c r="A110" s="16">
        <v>106</v>
      </c>
      <c r="B110" s="17" t="s">
        <v>1204</v>
      </c>
      <c r="C110" s="18" t="s">
        <v>1205</v>
      </c>
      <c r="E110" s="19" t="s">
        <v>363</v>
      </c>
      <c r="F110" s="19" t="s">
        <v>364</v>
      </c>
      <c r="G110" s="19" t="str">
        <f>IF(F110="","",VLOOKUP(F110,[23]списки!$U$2:$V$147,2,))</f>
        <v>Опасность опрокидывания транспортного средства при нарушении способов установки и строповки грузов;</v>
      </c>
      <c r="H110" s="19" t="s">
        <v>365</v>
      </c>
      <c r="I110" s="19" t="str">
        <f>IF(F110="","",VLOOKUP(Q110,[23]списки!$O$2:$P$8,2))</f>
        <v xml:space="preserve">Возможный риск, необходимо уделить внимание </v>
      </c>
      <c r="J110" s="19" t="s">
        <v>366</v>
      </c>
      <c r="K110" s="20">
        <v>0.5</v>
      </c>
      <c r="L110" s="21">
        <v>0.2</v>
      </c>
      <c r="M110" s="20">
        <v>6</v>
      </c>
      <c r="N110" s="21">
        <v>6</v>
      </c>
      <c r="O110" s="20">
        <v>15</v>
      </c>
      <c r="P110" s="21">
        <v>15</v>
      </c>
      <c r="Q110" s="22">
        <v>45</v>
      </c>
      <c r="R110" s="23">
        <v>18.000000000000004</v>
      </c>
    </row>
    <row r="111" spans="1:18" ht="399" x14ac:dyDescent="0.25">
      <c r="A111" s="16">
        <v>107</v>
      </c>
      <c r="B111" s="17" t="s">
        <v>1204</v>
      </c>
      <c r="C111" s="18" t="s">
        <v>1205</v>
      </c>
      <c r="E111" s="19" t="s">
        <v>367</v>
      </c>
      <c r="F111" s="19" t="s">
        <v>368</v>
      </c>
      <c r="G111" s="19" t="str">
        <f>IF(F111="","",VLOOKUP(F111,[23]списки!$U$2:$V$147,2,))</f>
        <v>Опасность от груза, перемещающегося во время движения транспортного средства, из-за несоблюдения правил его укладки и крепления;</v>
      </c>
      <c r="H111" s="19" t="s">
        <v>369</v>
      </c>
      <c r="I111" s="19" t="str">
        <f>IF(F111="","",VLOOKUP(Q111,[23]списки!$O$2:$P$8,2))</f>
        <v>Серьезный риск, требуются меры по снижению степени риска в установленные сроки</v>
      </c>
      <c r="J111" s="19" t="s">
        <v>370</v>
      </c>
      <c r="K111" s="20">
        <v>1</v>
      </c>
      <c r="L111" s="21">
        <v>0.2</v>
      </c>
      <c r="M111" s="20">
        <v>6</v>
      </c>
      <c r="N111" s="21">
        <v>6</v>
      </c>
      <c r="O111" s="20">
        <v>15</v>
      </c>
      <c r="P111" s="21">
        <v>15</v>
      </c>
      <c r="Q111" s="22">
        <v>90</v>
      </c>
      <c r="R111" s="23">
        <v>18.000000000000004</v>
      </c>
    </row>
    <row r="112" spans="1:18" ht="399" x14ac:dyDescent="0.25">
      <c r="A112" s="16">
        <v>108</v>
      </c>
      <c r="B112" s="17" t="s">
        <v>1204</v>
      </c>
      <c r="C112" s="18" t="s">
        <v>1205</v>
      </c>
      <c r="E112" s="19" t="s">
        <v>352</v>
      </c>
      <c r="F112" s="19" t="s">
        <v>575</v>
      </c>
      <c r="G112" s="19" t="str">
        <f>IF(F112="","",VLOOKUP(F112,[23]списки!$U$2:$V$147,2,))</f>
        <v>Опасность травмирования в результате дорожно-транспортного происшествия;</v>
      </c>
      <c r="H112" s="19" t="s">
        <v>576</v>
      </c>
      <c r="I112" s="19" t="str">
        <f>IF(F112="","",VLOOKUP(Q112,[23]списки!$O$2:$P$8,2))</f>
        <v>Серьезный риск, требуются меры по снижению степени риска в установленные сроки</v>
      </c>
      <c r="J112" s="19" t="s">
        <v>355</v>
      </c>
      <c r="K112" s="20">
        <v>1</v>
      </c>
      <c r="L112" s="21">
        <v>0.2</v>
      </c>
      <c r="M112" s="20">
        <v>6</v>
      </c>
      <c r="N112" s="21">
        <v>6</v>
      </c>
      <c r="O112" s="20">
        <v>15</v>
      </c>
      <c r="P112" s="21">
        <v>15</v>
      </c>
      <c r="Q112" s="22">
        <v>90</v>
      </c>
      <c r="R112" s="23">
        <v>18.000000000000004</v>
      </c>
    </row>
    <row r="113" spans="1:18" ht="399" x14ac:dyDescent="0.25">
      <c r="A113" s="16">
        <v>109</v>
      </c>
      <c r="B113" s="17" t="s">
        <v>1204</v>
      </c>
      <c r="C113" s="18" t="s">
        <v>1205</v>
      </c>
      <c r="E113" s="19" t="s">
        <v>352</v>
      </c>
      <c r="F113" s="19" t="s">
        <v>371</v>
      </c>
      <c r="G113" s="19" t="str">
        <f>IF(F113="","",VLOOKUP(F113,[23]списки!$U$2:$V$147,2,))</f>
        <v>Опасность опрокидывания транспортного средства при проведении работ;</v>
      </c>
      <c r="H113" s="19" t="s">
        <v>372</v>
      </c>
      <c r="I113" s="19" t="str">
        <f>IF(F113="","",VLOOKUP(Q113,[23]списки!$O$2:$P$8,2))</f>
        <v xml:space="preserve">Возможный риск, необходимо уделить внимание </v>
      </c>
      <c r="J113" s="19" t="s">
        <v>366</v>
      </c>
      <c r="K113" s="20">
        <v>0.5</v>
      </c>
      <c r="L113" s="21">
        <v>0.2</v>
      </c>
      <c r="M113" s="20">
        <v>6</v>
      </c>
      <c r="N113" s="21">
        <v>6</v>
      </c>
      <c r="O113" s="20">
        <v>15</v>
      </c>
      <c r="P113" s="21">
        <v>15</v>
      </c>
      <c r="Q113" s="22">
        <v>45</v>
      </c>
      <c r="R113" s="23">
        <v>18.000000000000004</v>
      </c>
    </row>
    <row r="114" spans="1:18" ht="210" customHeight="1" x14ac:dyDescent="0.25">
      <c r="A114" s="16">
        <v>110</v>
      </c>
      <c r="B114" s="17" t="s">
        <v>1169</v>
      </c>
      <c r="C114" s="18" t="s">
        <v>1170</v>
      </c>
      <c r="E114" s="19" t="s">
        <v>352</v>
      </c>
      <c r="F114" s="19" t="s">
        <v>353</v>
      </c>
      <c r="G114" s="19" t="str">
        <f>IF(F114="","",VLOOKUP(F114,[23]списки!$U$2:$V$147,2,))</f>
        <v>Опасность наезда на человека;</v>
      </c>
      <c r="H114" s="19" t="s">
        <v>354</v>
      </c>
      <c r="I114" s="19" t="str">
        <f>IF(F114="","",VLOOKUP(Q114,[23]списки!$O$2:$P$8,2))</f>
        <v>Серьезный риск, требуются меры по снижению степени риска в установленные сроки</v>
      </c>
      <c r="J114" s="19" t="s">
        <v>355</v>
      </c>
      <c r="K114" s="20">
        <v>1</v>
      </c>
      <c r="L114" s="21">
        <v>0.2</v>
      </c>
      <c r="M114" s="20">
        <v>6</v>
      </c>
      <c r="N114" s="21">
        <v>6</v>
      </c>
      <c r="O114" s="20">
        <v>15</v>
      </c>
      <c r="P114" s="21">
        <v>15</v>
      </c>
      <c r="Q114" s="22">
        <v>90</v>
      </c>
      <c r="R114" s="23">
        <v>18.000000000000004</v>
      </c>
    </row>
    <row r="115" spans="1:18" ht="210" customHeight="1" x14ac:dyDescent="0.25">
      <c r="A115" s="16">
        <v>111</v>
      </c>
      <c r="B115" s="17" t="s">
        <v>1169</v>
      </c>
      <c r="C115" s="18" t="s">
        <v>1170</v>
      </c>
      <c r="E115" s="19" t="s">
        <v>363</v>
      </c>
      <c r="F115" s="19" t="s">
        <v>364</v>
      </c>
      <c r="G115" s="19" t="str">
        <f>IF(F115="","",VLOOKUP(F115,[23]списки!$U$2:$V$147,2,))</f>
        <v>Опасность опрокидывания транспортного средства при нарушении способов установки и строповки грузов;</v>
      </c>
      <c r="H115" s="19" t="s">
        <v>365</v>
      </c>
      <c r="I115" s="19" t="str">
        <f>IF(F115="","",VLOOKUP(Q115,[23]списки!$O$2:$P$8,2))</f>
        <v xml:space="preserve">Возможный риск, необходимо уделить внимание </v>
      </c>
      <c r="J115" s="19" t="s">
        <v>366</v>
      </c>
      <c r="K115" s="20">
        <v>0.5</v>
      </c>
      <c r="L115" s="21">
        <v>0.2</v>
      </c>
      <c r="M115" s="20">
        <v>6</v>
      </c>
      <c r="N115" s="21">
        <v>6</v>
      </c>
      <c r="O115" s="20">
        <v>15</v>
      </c>
      <c r="P115" s="21">
        <v>15</v>
      </c>
      <c r="Q115" s="22">
        <v>45</v>
      </c>
      <c r="R115" s="23">
        <v>18.000000000000004</v>
      </c>
    </row>
    <row r="116" spans="1:18" ht="273" x14ac:dyDescent="0.25">
      <c r="A116" s="16">
        <v>112</v>
      </c>
      <c r="B116" s="17" t="s">
        <v>1169</v>
      </c>
      <c r="C116" s="18" t="s">
        <v>1170</v>
      </c>
      <c r="E116" s="19" t="s">
        <v>367</v>
      </c>
      <c r="F116" s="19" t="s">
        <v>368</v>
      </c>
      <c r="G116" s="19" t="str">
        <f>IF(F116="","",VLOOKUP(F116,[23]списки!$U$2:$V$147,2,))</f>
        <v>Опасность от груза, перемещающегося во время движения транспортного средства, из-за несоблюдения правил его укладки и крепления;</v>
      </c>
      <c r="H116" s="19" t="s">
        <v>369</v>
      </c>
      <c r="I116" s="19" t="str">
        <f>IF(F116="","",VLOOKUP(Q116,[23]списки!$O$2:$P$8,2))</f>
        <v>Серьезный риск, требуются меры по снижению степени риска в установленные сроки</v>
      </c>
      <c r="J116" s="19" t="s">
        <v>370</v>
      </c>
      <c r="K116" s="20">
        <v>1</v>
      </c>
      <c r="L116" s="21">
        <v>0.2</v>
      </c>
      <c r="M116" s="20">
        <v>6</v>
      </c>
      <c r="N116" s="21">
        <v>6</v>
      </c>
      <c r="O116" s="20">
        <v>15</v>
      </c>
      <c r="P116" s="21">
        <v>15</v>
      </c>
      <c r="Q116" s="22">
        <v>90</v>
      </c>
      <c r="R116" s="23">
        <v>18.000000000000004</v>
      </c>
    </row>
    <row r="117" spans="1:18" ht="210" customHeight="1" x14ac:dyDescent="0.25">
      <c r="A117" s="16">
        <v>113</v>
      </c>
      <c r="B117" s="17" t="s">
        <v>1206</v>
      </c>
      <c r="C117" s="18" t="s">
        <v>1207</v>
      </c>
      <c r="E117" s="19" t="s">
        <v>682</v>
      </c>
      <c r="F117" s="19" t="s">
        <v>683</v>
      </c>
      <c r="G117" s="19" t="str">
        <f>IF(F117="","",VLOOKUP(F117,[23]списки!$U$2:$V$147,2,))</f>
        <v>Опасность поражения вследствие возникновения электрической дуги;</v>
      </c>
      <c r="H117" s="19" t="s">
        <v>685</v>
      </c>
      <c r="I117" s="19" t="str">
        <f>IF(F117="","",VLOOKUP(Q117,[23]списки!$O$2:$P$8,2))</f>
        <v>Серьезный риск, требуются меры по снижению степени риска в установленные сроки</v>
      </c>
      <c r="J117" s="19" t="s">
        <v>686</v>
      </c>
      <c r="K117" s="20">
        <v>1</v>
      </c>
      <c r="L117" s="21">
        <v>0.5</v>
      </c>
      <c r="M117" s="20">
        <v>6</v>
      </c>
      <c r="N117" s="21">
        <v>6</v>
      </c>
      <c r="O117" s="20">
        <v>15</v>
      </c>
      <c r="P117" s="21">
        <v>15</v>
      </c>
      <c r="Q117" s="22">
        <v>90</v>
      </c>
      <c r="R117" s="23">
        <v>45</v>
      </c>
    </row>
    <row r="118" spans="1:18" ht="210" customHeight="1" x14ac:dyDescent="0.25">
      <c r="B118" s="17"/>
      <c r="G118" s="19" t="str">
        <f>IF(F118="","",VLOOKUP(F118,[23]списки!$U$2:$V$147,2,))</f>
        <v/>
      </c>
      <c r="I118" s="19" t="str">
        <f>IF(F118="","",VLOOKUP(Q118,[23]списки!$O$2:$P$8,2))</f>
        <v/>
      </c>
    </row>
    <row r="119" spans="1:18" x14ac:dyDescent="0.25">
      <c r="B119" s="17"/>
    </row>
    <row r="120" spans="1:18" x14ac:dyDescent="0.25">
      <c r="B120" s="17"/>
    </row>
    <row r="121" spans="1:18" x14ac:dyDescent="0.25">
      <c r="B121" s="17"/>
    </row>
    <row r="122" spans="1:18" x14ac:dyDescent="0.25">
      <c r="B122" s="17"/>
    </row>
    <row r="123" spans="1:18" x14ac:dyDescent="0.25">
      <c r="B123" s="17"/>
    </row>
    <row r="124" spans="1:18" x14ac:dyDescent="0.25">
      <c r="B124" s="17"/>
    </row>
    <row r="125" spans="1:18" x14ac:dyDescent="0.25">
      <c r="B125" s="17"/>
    </row>
    <row r="126" spans="1:18" x14ac:dyDescent="0.25">
      <c r="B126" s="17"/>
    </row>
    <row r="127" spans="1:18" x14ac:dyDescent="0.25">
      <c r="B127" s="17"/>
    </row>
    <row r="128" spans="1:18" x14ac:dyDescent="0.25">
      <c r="B128" s="17"/>
    </row>
    <row r="129" spans="2:9" x14ac:dyDescent="0.25">
      <c r="B129" s="17"/>
    </row>
    <row r="130" spans="2:9" x14ac:dyDescent="0.25">
      <c r="B130" s="17"/>
    </row>
    <row r="131" spans="2:9" x14ac:dyDescent="0.25">
      <c r="B131" s="17"/>
    </row>
    <row r="132" spans="2:9" x14ac:dyDescent="0.25">
      <c r="B132" s="17"/>
    </row>
    <row r="133" spans="2:9" x14ac:dyDescent="0.25">
      <c r="B133" s="17"/>
    </row>
    <row r="134" spans="2:9" ht="210" customHeight="1" x14ac:dyDescent="0.25">
      <c r="B134" s="17"/>
      <c r="G134" s="19" t="str">
        <f>IF(F134="","",VLOOKUP(F134,[23]списки!$U$2:$V$147,2,))</f>
        <v/>
      </c>
      <c r="I134" s="19" t="str">
        <f>IF(F134="","",VLOOKUP(Q134,[23]списки!$O$2:$P$8,2))</f>
        <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1048576">
    <cfRule type="expression" dxfId="935" priority="1">
      <formula>IF(ROW(Q1)&gt;6,Q1&gt;400)</formula>
    </cfRule>
    <cfRule type="expression" dxfId="934" priority="2">
      <formula>IF(ROW(Q1)&gt;6,Q1&gt;200)</formula>
    </cfRule>
    <cfRule type="expression" dxfId="933" priority="3">
      <formula>IF(ROW(Q1)&gt;6,Q1&gt;70)</formula>
    </cfRule>
    <cfRule type="expression" dxfId="932" priority="4">
      <formula>IF(ROW(Q1)&gt;6,Q1&gt;20)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70866141732283461" right="0" top="0.74803149606299213" bottom="0.74803149606299213" header="0.31496062992125984" footer="0.31496062992125984"/>
  <pageSetup paperSize="9" scale="35" orientation="landscape" r:id="rId1"/>
  <rowBreaks count="1" manualBreakCount="1">
    <brk id="56" max="17" man="1"/>
  </rowBreaks>
  <colBreaks count="1" manualBreakCount="1">
    <brk id="18"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8"/>
  <sheetViews>
    <sheetView view="pageBreakPreview" zoomScale="60" zoomScaleNormal="80" workbookViewId="0">
      <selection activeCell="B8" sqref="B8"/>
    </sheetView>
  </sheetViews>
  <sheetFormatPr defaultColWidth="9.140625" defaultRowHeight="21" x14ac:dyDescent="0.25"/>
  <cols>
    <col min="1" max="1" width="7.42578125" style="16" customWidth="1"/>
    <col min="2" max="2" width="149.5703125" style="18" customWidth="1"/>
    <col min="3" max="3" width="77.5703125" style="18" hidden="1" customWidth="1"/>
    <col min="4" max="4" width="12.7109375" style="18" hidden="1" customWidth="1"/>
    <col min="5" max="5" width="20.85546875" style="19" customWidth="1"/>
    <col min="6" max="6" width="11.5703125" style="19" customWidth="1"/>
    <col min="7" max="7" width="39.85546875" style="19" customWidth="1"/>
    <col min="8" max="8" width="33.28515625" style="19" customWidth="1"/>
    <col min="9" max="9" width="32.140625" style="19" customWidth="1"/>
    <col min="10" max="10" width="47.1406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2"/>
      <c r="F1" s="2"/>
      <c r="G1" s="2"/>
      <c r="H1" s="2"/>
      <c r="I1" s="2"/>
      <c r="J1" s="2"/>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210" customHeight="1" x14ac:dyDescent="0.25">
      <c r="A7" s="16">
        <v>1</v>
      </c>
      <c r="B7" s="17" t="s">
        <v>1208</v>
      </c>
      <c r="C7" s="18" t="s">
        <v>1208</v>
      </c>
      <c r="E7" s="19" t="s">
        <v>187</v>
      </c>
      <c r="F7" s="19" t="s">
        <v>188</v>
      </c>
      <c r="G7" s="19" t="str">
        <f>IF(F7="","",VLOOKUP(F7,[24]списки!$U$2:$V$147,2,))</f>
        <v>Опасность недостатка кислорода в замкнутых технологических емкостях;</v>
      </c>
      <c r="H7" s="19" t="s">
        <v>189</v>
      </c>
      <c r="I7" s="19" t="str">
        <f>IF(F7="","",VLOOKUP(Q7,[24]списки!$O$2:$P$8,2))</f>
        <v>Высокий риск, требуются неотложные меры, усовершенствования</v>
      </c>
      <c r="J7" s="19" t="s">
        <v>190</v>
      </c>
      <c r="K7" s="20">
        <v>3</v>
      </c>
      <c r="L7" s="21">
        <v>0.5</v>
      </c>
      <c r="M7" s="20">
        <v>6</v>
      </c>
      <c r="N7" s="21">
        <v>6</v>
      </c>
      <c r="O7" s="20">
        <v>15</v>
      </c>
      <c r="P7" s="21">
        <v>15</v>
      </c>
      <c r="Q7" s="22">
        <v>270</v>
      </c>
      <c r="R7" s="23">
        <v>45</v>
      </c>
    </row>
    <row r="8" spans="1:20" ht="210" customHeight="1" x14ac:dyDescent="0.25">
      <c r="A8" s="16">
        <v>2</v>
      </c>
      <c r="B8" s="17" t="s">
        <v>1208</v>
      </c>
      <c r="C8" s="18" t="s">
        <v>1208</v>
      </c>
      <c r="E8" s="19" t="s">
        <v>187</v>
      </c>
      <c r="F8" s="19" t="s">
        <v>468</v>
      </c>
      <c r="G8" s="19" t="str">
        <f>IF(F8="","",VLOOKUP(F8,[24]списки!$U$2:$V$147,2,))</f>
        <v>Опасность недостатка кислорода из-за вытеснения его другими газами или жидкостями;</v>
      </c>
      <c r="H8" s="19" t="s">
        <v>469</v>
      </c>
      <c r="I8" s="19" t="str">
        <f>IF(F8="","",VLOOKUP(Q8,[24]списки!$O$2:$P$8,2))</f>
        <v>Высокий риск, требуются неотложные меры, усовершенствования</v>
      </c>
      <c r="J8" s="19" t="s">
        <v>190</v>
      </c>
      <c r="K8" s="20">
        <v>3</v>
      </c>
      <c r="L8" s="21">
        <v>0.5</v>
      </c>
      <c r="M8" s="20">
        <v>6</v>
      </c>
      <c r="N8" s="21">
        <v>6</v>
      </c>
      <c r="O8" s="20">
        <v>15</v>
      </c>
      <c r="P8" s="21">
        <v>15</v>
      </c>
      <c r="Q8" s="22">
        <v>270</v>
      </c>
      <c r="R8" s="23">
        <v>45</v>
      </c>
    </row>
    <row r="9" spans="1:20" ht="210" customHeight="1" x14ac:dyDescent="0.25">
      <c r="A9" s="16">
        <v>3</v>
      </c>
      <c r="B9" s="17" t="s">
        <v>1209</v>
      </c>
      <c r="C9" s="18" t="s">
        <v>1209</v>
      </c>
      <c r="E9" s="19" t="s">
        <v>538</v>
      </c>
      <c r="F9" s="19" t="s">
        <v>539</v>
      </c>
      <c r="G9" s="19" t="str">
        <f>IF(F9="","",VLOOKUP(F9,[24]списки!$U$2:$V$147,2,))</f>
        <v>Опасность при выполнении альпинистских работ;</v>
      </c>
      <c r="H9" s="19" t="s">
        <v>540</v>
      </c>
      <c r="I9" s="19" t="str">
        <f>IF(F9="","",VLOOKUP(Q9,[24]списки!$O$2:$P$8,2))</f>
        <v>Высокий риск, требуются неотложные меры, усовершенствования</v>
      </c>
      <c r="J9" s="19" t="s">
        <v>541</v>
      </c>
      <c r="K9" s="20">
        <v>3</v>
      </c>
      <c r="L9" s="21">
        <v>1</v>
      </c>
      <c r="M9" s="20">
        <v>6</v>
      </c>
      <c r="N9" s="21">
        <v>6</v>
      </c>
      <c r="O9" s="20">
        <v>15</v>
      </c>
      <c r="P9" s="21">
        <v>15</v>
      </c>
      <c r="Q9" s="22">
        <v>270</v>
      </c>
      <c r="R9" s="23">
        <v>90</v>
      </c>
    </row>
    <row r="10" spans="1:20" ht="210" customHeight="1" x14ac:dyDescent="0.25">
      <c r="A10" s="16">
        <v>4</v>
      </c>
      <c r="B10" s="17" t="s">
        <v>1210</v>
      </c>
      <c r="C10" s="18" t="s">
        <v>1210</v>
      </c>
      <c r="E10" s="19" t="s">
        <v>544</v>
      </c>
      <c r="F10" s="19" t="s">
        <v>545</v>
      </c>
      <c r="G10" s="19" t="str">
        <f>IF(F10="","",VLOOKUP(F10,[24]списки!$U$2:$V$147,2,))</f>
        <v>Опасность выполнения кровельных работ на крышах, имеющих большой угол наклона рабочей поверхности;</v>
      </c>
      <c r="H10" s="19" t="s">
        <v>546</v>
      </c>
      <c r="I10" s="19" t="str">
        <f>IF(F10="","",VLOOKUP(Q10,[24]списки!$O$2:$P$8,2))</f>
        <v>Высокий риск, требуются неотложные меры, усовершенствования</v>
      </c>
      <c r="J10" s="19" t="s">
        <v>541</v>
      </c>
      <c r="K10" s="20">
        <v>3</v>
      </c>
      <c r="L10" s="21">
        <v>1</v>
      </c>
      <c r="M10" s="20">
        <v>6</v>
      </c>
      <c r="N10" s="21">
        <v>6</v>
      </c>
      <c r="O10" s="20">
        <v>15</v>
      </c>
      <c r="P10" s="21">
        <v>15</v>
      </c>
      <c r="Q10" s="22">
        <v>270</v>
      </c>
      <c r="R10" s="23">
        <v>90</v>
      </c>
    </row>
    <row r="11" spans="1:20" ht="210" customHeight="1" x14ac:dyDescent="0.25">
      <c r="A11" s="16">
        <v>5</v>
      </c>
      <c r="B11" s="17" t="s">
        <v>1211</v>
      </c>
      <c r="C11" s="18" t="s">
        <v>1211</v>
      </c>
      <c r="E11" s="19" t="s">
        <v>327</v>
      </c>
      <c r="F11" s="19" t="s">
        <v>328</v>
      </c>
      <c r="G11" s="19" t="str">
        <f>IF(F11="","",VLOOKUP(F11,[24]списки!$U$2:$V$147,2,))</f>
        <v xml:space="preserve"> Опасность от вдыхания дыма, паров вредных газов и пыли при пожаре;</v>
      </c>
      <c r="H11" s="19" t="s">
        <v>329</v>
      </c>
      <c r="I11" s="19" t="str">
        <f>IF(F11="","",VLOOKUP(Q11,[24]списки!$O$2:$P$8,2))</f>
        <v>Высокий риск, требуются неотложные меры, усовершенствования</v>
      </c>
      <c r="J11" s="19" t="s">
        <v>330</v>
      </c>
      <c r="K11" s="20">
        <v>3</v>
      </c>
      <c r="L11" s="21">
        <v>1</v>
      </c>
      <c r="M11" s="20">
        <v>6</v>
      </c>
      <c r="N11" s="21">
        <v>6</v>
      </c>
      <c r="O11" s="20">
        <v>15</v>
      </c>
      <c r="P11" s="21">
        <v>7</v>
      </c>
      <c r="Q11" s="22">
        <v>270</v>
      </c>
      <c r="R11" s="23">
        <v>42</v>
      </c>
    </row>
    <row r="12" spans="1:20" ht="210" customHeight="1" x14ac:dyDescent="0.25">
      <c r="A12" s="16">
        <v>6</v>
      </c>
      <c r="B12" s="17" t="s">
        <v>1212</v>
      </c>
      <c r="C12" s="18" t="s">
        <v>1212</v>
      </c>
      <c r="E12" s="19" t="s">
        <v>333</v>
      </c>
      <c r="F12" s="19" t="s">
        <v>334</v>
      </c>
      <c r="G12" s="19" t="str">
        <f>IF(F12="","",VLOOKUP(F12,[24]списки!$U$2:$V$147,2,))</f>
        <v xml:space="preserve"> Опасность воспламенения;</v>
      </c>
      <c r="H12" s="19" t="s">
        <v>335</v>
      </c>
      <c r="I12" s="19" t="str">
        <f>IF(F12="","",VLOOKUP(Q12,[24]списки!$O$2:$P$8,2))</f>
        <v>Высокий риск, требуются неотложные меры, усовершенствования</v>
      </c>
      <c r="J12" s="19" t="s">
        <v>336</v>
      </c>
      <c r="K12" s="20">
        <v>3</v>
      </c>
      <c r="L12" s="21">
        <v>0.5</v>
      </c>
      <c r="M12" s="20">
        <v>6</v>
      </c>
      <c r="N12" s="21">
        <v>6</v>
      </c>
      <c r="O12" s="20">
        <v>15</v>
      </c>
      <c r="P12" s="21">
        <v>15</v>
      </c>
      <c r="Q12" s="22">
        <v>270</v>
      </c>
      <c r="R12" s="23">
        <v>45</v>
      </c>
    </row>
    <row r="13" spans="1:20" ht="210" customHeight="1" x14ac:dyDescent="0.25">
      <c r="A13" s="16">
        <v>7</v>
      </c>
      <c r="B13" s="17" t="s">
        <v>1208</v>
      </c>
      <c r="C13" s="18" t="s">
        <v>1208</v>
      </c>
      <c r="E13" s="19" t="s">
        <v>341</v>
      </c>
      <c r="F13" s="19" t="s">
        <v>342</v>
      </c>
      <c r="G13" s="19" t="str">
        <f>IF(F13="","",VLOOKUP(F13,[24]списки!$U$2:$V$147,2,))</f>
        <v>Опасность воздействия пониженной концентрации кислорода в воздухе;</v>
      </c>
      <c r="H13" s="19" t="s">
        <v>343</v>
      </c>
      <c r="I13" s="19" t="str">
        <f>IF(F13="","",VLOOKUP(Q13,[24]списки!$O$2:$P$8,2))</f>
        <v>Высокий риск, требуются неотложные меры, усовершенствования</v>
      </c>
      <c r="J13" s="19" t="s">
        <v>330</v>
      </c>
      <c r="K13" s="20">
        <v>3</v>
      </c>
      <c r="L13" s="21">
        <v>1</v>
      </c>
      <c r="M13" s="20">
        <v>6</v>
      </c>
      <c r="N13" s="21">
        <v>6</v>
      </c>
      <c r="O13" s="20">
        <v>15</v>
      </c>
      <c r="P13" s="21">
        <v>7</v>
      </c>
      <c r="Q13" s="22">
        <v>270</v>
      </c>
      <c r="R13" s="23">
        <v>42</v>
      </c>
    </row>
    <row r="14" spans="1:20" ht="210" customHeight="1" x14ac:dyDescent="0.25">
      <c r="A14" s="16">
        <v>8</v>
      </c>
      <c r="B14" s="17" t="s">
        <v>1213</v>
      </c>
      <c r="C14" s="18" t="s">
        <v>1213</v>
      </c>
      <c r="E14" s="19" t="s">
        <v>115</v>
      </c>
      <c r="F14" s="19" t="s">
        <v>116</v>
      </c>
      <c r="G14" s="19" t="str">
        <f>IF(F14="","",VLOOKUP(F14,[24]списки!$U$2:$V$147,2,))</f>
        <v>Опасность от воздействия режущих инструментов (дисковые ножи, дисковые пилы);</v>
      </c>
      <c r="H14" s="19" t="s">
        <v>117</v>
      </c>
      <c r="I14" s="19" t="str">
        <f>IF(F14="","",VLOOKUP(Q14,[24]списки!$O$2:$P$8,2))</f>
        <v>Серьезный риск, требуются меры по снижению степени риска в установленные сроки</v>
      </c>
      <c r="J14" s="19" t="s">
        <v>118</v>
      </c>
      <c r="K14" s="20">
        <v>3</v>
      </c>
      <c r="L14" s="21">
        <v>1</v>
      </c>
      <c r="M14" s="20">
        <v>6</v>
      </c>
      <c r="N14" s="21">
        <v>6</v>
      </c>
      <c r="O14" s="20">
        <v>7</v>
      </c>
      <c r="P14" s="21">
        <v>3</v>
      </c>
      <c r="Q14" s="22">
        <v>126</v>
      </c>
      <c r="R14" s="23">
        <v>18</v>
      </c>
    </row>
    <row r="15" spans="1:20" ht="210" customHeight="1" x14ac:dyDescent="0.25">
      <c r="A15" s="16">
        <v>9</v>
      </c>
      <c r="B15" s="17" t="s">
        <v>1214</v>
      </c>
      <c r="C15" s="18" t="s">
        <v>1214</v>
      </c>
      <c r="E15" s="19" t="s">
        <v>726</v>
      </c>
      <c r="F15" s="19" t="s">
        <v>727</v>
      </c>
      <c r="G15" s="19" t="str">
        <f>IF(F15="","",VLOOKUP(F15,[24]списки!$U$2:$V$147,2,))</f>
        <v>Опасность от контакта с высокоопасными веществами;</v>
      </c>
      <c r="H15" s="19" t="s">
        <v>729</v>
      </c>
      <c r="I15" s="19" t="str">
        <f>IF(F15="","",VLOOKUP(Q15,[24]списки!$O$2:$P$8,2))</f>
        <v>Серьезный риск, требуются меры по снижению степени риска в установленные сроки</v>
      </c>
      <c r="J15" s="19" t="s">
        <v>730</v>
      </c>
      <c r="K15" s="20">
        <v>3</v>
      </c>
      <c r="L15" s="21">
        <v>0.5</v>
      </c>
      <c r="M15" s="20">
        <v>6</v>
      </c>
      <c r="N15" s="21">
        <v>6</v>
      </c>
      <c r="O15" s="20">
        <v>7</v>
      </c>
      <c r="P15" s="21">
        <v>3</v>
      </c>
      <c r="Q15" s="22">
        <v>126</v>
      </c>
      <c r="R15" s="23">
        <v>9</v>
      </c>
    </row>
    <row r="16" spans="1:20" ht="210" customHeight="1" x14ac:dyDescent="0.25">
      <c r="A16" s="16">
        <v>10</v>
      </c>
      <c r="B16" s="17" t="s">
        <v>1215</v>
      </c>
      <c r="C16" s="18" t="s">
        <v>1215</v>
      </c>
      <c r="E16" s="19" t="s">
        <v>194</v>
      </c>
      <c r="F16" s="19" t="s">
        <v>195</v>
      </c>
      <c r="G16" s="19" t="str">
        <f>IF(F16="","",VLOOKUP(F16,[24]списки!$U$2:$V$147,2,))</f>
        <v>Опасность от вдыхания паров вредных жидкостей, газов, пыли, тумана, дыма;</v>
      </c>
      <c r="H16" s="19" t="s">
        <v>196</v>
      </c>
      <c r="I16" s="19" t="str">
        <f>IF(F16="","",VLOOKUP(Q16,[24]списки!$O$2:$P$8,2))</f>
        <v>Серьезный риск, требуются меры по снижению степени риска в установленные сроки</v>
      </c>
      <c r="J16" s="19" t="s">
        <v>197</v>
      </c>
      <c r="K16" s="20">
        <v>3</v>
      </c>
      <c r="L16" s="21">
        <v>0.5</v>
      </c>
      <c r="M16" s="20">
        <v>6</v>
      </c>
      <c r="N16" s="21">
        <v>6</v>
      </c>
      <c r="O16" s="20">
        <v>7</v>
      </c>
      <c r="P16" s="21">
        <v>3</v>
      </c>
      <c r="Q16" s="22">
        <v>126</v>
      </c>
      <c r="R16" s="23">
        <v>9</v>
      </c>
    </row>
    <row r="17" spans="1:18" ht="210" customHeight="1" x14ac:dyDescent="0.25">
      <c r="A17" s="16">
        <v>11</v>
      </c>
      <c r="B17" s="17" t="s">
        <v>1214</v>
      </c>
      <c r="C17" s="18" t="s">
        <v>1214</v>
      </c>
      <c r="E17" s="19" t="s">
        <v>206</v>
      </c>
      <c r="F17" s="19" t="s">
        <v>207</v>
      </c>
      <c r="G17" s="19" t="str">
        <f>IF(F17="","",VLOOKUP(F17,[24]списки!$U$2:$V$147,2,))</f>
        <v>Опасность образования токсичных паров при нагревании;</v>
      </c>
      <c r="H17" s="19" t="s">
        <v>208</v>
      </c>
      <c r="I17" s="19" t="str">
        <f>IF(F17="","",VLOOKUP(Q17,[24]списки!$O$2:$P$8,2))</f>
        <v>Серьезный риск, требуются меры по снижению степени риска в установленные сроки</v>
      </c>
      <c r="J17" s="19" t="s">
        <v>197</v>
      </c>
      <c r="K17" s="20">
        <v>3</v>
      </c>
      <c r="L17" s="21">
        <v>0.5</v>
      </c>
      <c r="M17" s="20">
        <v>6</v>
      </c>
      <c r="N17" s="21">
        <v>6</v>
      </c>
      <c r="O17" s="20">
        <v>7</v>
      </c>
      <c r="P17" s="21">
        <v>3</v>
      </c>
      <c r="Q17" s="22">
        <v>126</v>
      </c>
      <c r="R17" s="23">
        <v>9</v>
      </c>
    </row>
    <row r="18" spans="1:18" ht="210" customHeight="1" x14ac:dyDescent="0.25">
      <c r="A18" s="16">
        <v>12</v>
      </c>
      <c r="B18" s="17" t="s">
        <v>1216</v>
      </c>
      <c r="C18" s="18" t="s">
        <v>1216</v>
      </c>
      <c r="E18" s="19" t="s">
        <v>200</v>
      </c>
      <c r="F18" s="19" t="s">
        <v>201</v>
      </c>
      <c r="G18" s="19" t="str">
        <f>IF(F18="","",VLOOKUP(F18,[24]списки!$U$2:$V$147,2,))</f>
        <v>Опасность воздействия пыли на глаза;</v>
      </c>
      <c r="H18" s="19" t="s">
        <v>202</v>
      </c>
      <c r="I18" s="19" t="str">
        <f>IF(F18="","",VLOOKUP(Q18,[24]списки!$O$2:$P$8,2))</f>
        <v>Серьезный риск, требуются меры по снижению степени риска в установленные сроки</v>
      </c>
      <c r="J18" s="19" t="s">
        <v>203</v>
      </c>
      <c r="K18" s="20">
        <v>3</v>
      </c>
      <c r="L18" s="21">
        <v>0.5</v>
      </c>
      <c r="M18" s="20">
        <v>6</v>
      </c>
      <c r="N18" s="21">
        <v>6</v>
      </c>
      <c r="O18" s="20">
        <v>7</v>
      </c>
      <c r="P18" s="21">
        <v>3</v>
      </c>
      <c r="Q18" s="22">
        <v>126</v>
      </c>
      <c r="R18" s="23">
        <v>9</v>
      </c>
    </row>
    <row r="19" spans="1:18" ht="210" customHeight="1" x14ac:dyDescent="0.25">
      <c r="A19" s="16">
        <v>13</v>
      </c>
      <c r="B19" s="17" t="s">
        <v>1217</v>
      </c>
      <c r="C19" s="18" t="s">
        <v>1217</v>
      </c>
      <c r="E19" s="19" t="s">
        <v>532</v>
      </c>
      <c r="F19" s="19" t="s">
        <v>533</v>
      </c>
      <c r="G19" s="19" t="str">
        <f>IF(F19="","",VLOOKUP(F19,[24]списки!$U$2:$V$147,2,))</f>
        <v>Опасность укуса;</v>
      </c>
      <c r="H19" s="19" t="s">
        <v>534</v>
      </c>
      <c r="I19" s="19" t="str">
        <f>IF(F19="","",VLOOKUP(Q19,[24]списки!$O$2:$P$8,2))</f>
        <v>Серьезный риск, требуются меры по снижению степени риска в установленные сроки</v>
      </c>
      <c r="J19" s="19" t="s">
        <v>535</v>
      </c>
      <c r="K19" s="20">
        <v>3</v>
      </c>
      <c r="L19" s="21">
        <v>0.5</v>
      </c>
      <c r="M19" s="20">
        <v>6</v>
      </c>
      <c r="N19" s="21">
        <v>6</v>
      </c>
      <c r="O19" s="20">
        <v>7</v>
      </c>
      <c r="P19" s="21">
        <v>7</v>
      </c>
      <c r="Q19" s="22">
        <v>126</v>
      </c>
      <c r="R19" s="23">
        <v>21</v>
      </c>
    </row>
    <row r="20" spans="1:18" ht="210" customHeight="1" x14ac:dyDescent="0.25">
      <c r="A20" s="16">
        <v>14</v>
      </c>
      <c r="B20" s="17" t="s">
        <v>1212</v>
      </c>
      <c r="C20" s="18" t="s">
        <v>1212</v>
      </c>
      <c r="E20" s="19" t="s">
        <v>346</v>
      </c>
      <c r="F20" s="19" t="s">
        <v>347</v>
      </c>
      <c r="G20" s="19" t="str">
        <f>IF(F20="","",VLOOKUP(F20,[24]списки!$U$2:$V$147,2,))</f>
        <v>Опасность обрушения наземных конструкций;</v>
      </c>
      <c r="H20" s="19" t="s">
        <v>348</v>
      </c>
      <c r="I20" s="19" t="str">
        <f>IF(F20="","",VLOOKUP(Q20,[24]списки!$O$2:$P$8,2))</f>
        <v>Серьезный риск, требуются меры по снижению степени риска в установленные сроки</v>
      </c>
      <c r="J20" s="19" t="s">
        <v>349</v>
      </c>
      <c r="K20" s="20">
        <v>0.5</v>
      </c>
      <c r="L20" s="21">
        <v>0.1</v>
      </c>
      <c r="M20" s="20">
        <v>6</v>
      </c>
      <c r="N20" s="21">
        <v>6</v>
      </c>
      <c r="O20" s="20">
        <v>40</v>
      </c>
      <c r="P20" s="21">
        <v>40</v>
      </c>
      <c r="Q20" s="22">
        <v>120</v>
      </c>
      <c r="R20" s="23">
        <v>24.000000000000004</v>
      </c>
    </row>
    <row r="21" spans="1:18" ht="210" customHeight="1" x14ac:dyDescent="0.25">
      <c r="A21" s="16">
        <v>15</v>
      </c>
      <c r="B21" s="17" t="s">
        <v>1218</v>
      </c>
      <c r="C21" s="18" t="s">
        <v>1218</v>
      </c>
      <c r="E21" s="19" t="s">
        <v>352</v>
      </c>
      <c r="F21" s="19" t="s">
        <v>353</v>
      </c>
      <c r="G21" s="19" t="str">
        <f>IF(F21="","",VLOOKUP(F21,[24]списки!$U$2:$V$147,2,))</f>
        <v>Опасность наезда на человека;</v>
      </c>
      <c r="H21" s="19" t="s">
        <v>354</v>
      </c>
      <c r="I21" s="19" t="str">
        <f>IF(F21="","",VLOOKUP(Q21,[24]списки!$O$2:$P$8,2))</f>
        <v>Серьезный риск, требуются меры по снижению степени риска в установленные сроки</v>
      </c>
      <c r="J21" s="19" t="s">
        <v>355</v>
      </c>
      <c r="K21" s="20">
        <v>1</v>
      </c>
      <c r="L21" s="21">
        <v>0.2</v>
      </c>
      <c r="M21" s="20">
        <v>6</v>
      </c>
      <c r="N21" s="21">
        <v>6</v>
      </c>
      <c r="O21" s="20">
        <v>15</v>
      </c>
      <c r="P21" s="21">
        <v>15</v>
      </c>
      <c r="Q21" s="22">
        <v>90</v>
      </c>
      <c r="R21" s="23">
        <v>18.000000000000004</v>
      </c>
    </row>
    <row r="22" spans="1:18" ht="210" customHeight="1" x14ac:dyDescent="0.25">
      <c r="A22" s="16">
        <v>16</v>
      </c>
      <c r="B22" s="17" t="s">
        <v>1219</v>
      </c>
      <c r="C22" s="18" t="s">
        <v>1219</v>
      </c>
      <c r="E22" s="19" t="s">
        <v>352</v>
      </c>
      <c r="F22" s="19" t="s">
        <v>569</v>
      </c>
      <c r="G22" s="19" t="str">
        <f>IF(F22="","",VLOOKUP(F22,[24]списки!$U$2:$V$147,2,))</f>
        <v>Опасность раздавливания человека, находящегося между двумя сближающимися транспортными средствами;</v>
      </c>
      <c r="H22" s="19" t="s">
        <v>570</v>
      </c>
      <c r="I22" s="19" t="str">
        <f>IF(F22="","",VLOOKUP(Q22,[24]списки!$O$2:$P$8,2))</f>
        <v>Серьезный риск, требуются меры по снижению степени риска в установленные сроки</v>
      </c>
      <c r="J22" s="19" t="s">
        <v>355</v>
      </c>
      <c r="K22" s="20">
        <v>1</v>
      </c>
      <c r="L22" s="21">
        <v>0.2</v>
      </c>
      <c r="M22" s="20">
        <v>6</v>
      </c>
      <c r="N22" s="21">
        <v>6</v>
      </c>
      <c r="O22" s="20">
        <v>15</v>
      </c>
      <c r="P22" s="21">
        <v>15</v>
      </c>
      <c r="Q22" s="22">
        <v>90</v>
      </c>
      <c r="R22" s="23">
        <v>18.000000000000004</v>
      </c>
    </row>
    <row r="23" spans="1:18" ht="210" customHeight="1" x14ac:dyDescent="0.25">
      <c r="A23" s="16">
        <v>17</v>
      </c>
      <c r="B23" s="17" t="s">
        <v>1220</v>
      </c>
      <c r="C23" s="18" t="s">
        <v>1220</v>
      </c>
      <c r="E23" s="19" t="s">
        <v>367</v>
      </c>
      <c r="F23" s="19" t="s">
        <v>368</v>
      </c>
      <c r="G23" s="19" t="str">
        <f>IF(F23="","",VLOOKUP(F23,[24]списки!$U$2:$V$147,2,))</f>
        <v>Опасность от груза, перемещающегося во время движения транспортного средства, из-за несоблюдения правил его укладки и крепления;</v>
      </c>
      <c r="H23" s="19" t="s">
        <v>369</v>
      </c>
      <c r="I23" s="19" t="str">
        <f>IF(F23="","",VLOOKUP(Q23,[24]списки!$O$2:$P$8,2))</f>
        <v>Серьезный риск, требуются меры по снижению степени риска в установленные сроки</v>
      </c>
      <c r="J23" s="19" t="s">
        <v>370</v>
      </c>
      <c r="K23" s="20">
        <v>1</v>
      </c>
      <c r="L23" s="21">
        <v>0.2</v>
      </c>
      <c r="M23" s="20">
        <v>6</v>
      </c>
      <c r="N23" s="21">
        <v>6</v>
      </c>
      <c r="O23" s="20">
        <v>15</v>
      </c>
      <c r="P23" s="21">
        <v>15</v>
      </c>
      <c r="Q23" s="22">
        <v>90</v>
      </c>
      <c r="R23" s="23">
        <v>18.000000000000004</v>
      </c>
    </row>
    <row r="24" spans="1:18" ht="210" customHeight="1" x14ac:dyDescent="0.25">
      <c r="A24" s="16">
        <v>18</v>
      </c>
      <c r="B24" s="17" t="s">
        <v>1220</v>
      </c>
      <c r="C24" s="18" t="s">
        <v>1220</v>
      </c>
      <c r="E24" s="19" t="s">
        <v>352</v>
      </c>
      <c r="F24" s="19" t="s">
        <v>575</v>
      </c>
      <c r="G24" s="19" t="str">
        <f>IF(F24="","",VLOOKUP(F24,[24]списки!$U$2:$V$147,2,))</f>
        <v>Опасность травмирования в результате дорожно-транспортного происшествия;</v>
      </c>
      <c r="H24" s="19" t="s">
        <v>576</v>
      </c>
      <c r="I24" s="19" t="str">
        <f>IF(F24="","",VLOOKUP(Q24,[24]списки!$O$2:$P$8,2))</f>
        <v>Серьезный риск, требуются меры по снижению степени риска в установленные сроки</v>
      </c>
      <c r="J24" s="19" t="s">
        <v>355</v>
      </c>
      <c r="K24" s="20">
        <v>1</v>
      </c>
      <c r="L24" s="21">
        <v>0.2</v>
      </c>
      <c r="M24" s="20">
        <v>6</v>
      </c>
      <c r="N24" s="21">
        <v>6</v>
      </c>
      <c r="O24" s="20">
        <v>15</v>
      </c>
      <c r="P24" s="21">
        <v>15</v>
      </c>
      <c r="Q24" s="22">
        <v>90</v>
      </c>
      <c r="R24" s="23">
        <v>18.000000000000004</v>
      </c>
    </row>
    <row r="25" spans="1:18" ht="210" customHeight="1" x14ac:dyDescent="0.25">
      <c r="A25" s="16">
        <v>19</v>
      </c>
      <c r="B25" s="17" t="s">
        <v>1220</v>
      </c>
      <c r="C25" s="18" t="s">
        <v>1220</v>
      </c>
      <c r="E25" s="19" t="s">
        <v>91</v>
      </c>
      <c r="F25" s="19" t="s">
        <v>92</v>
      </c>
      <c r="G25" s="19" t="str">
        <f>IF(F25="","",VLOOKUP(F25,[24]списки!$U$2:$V$147,2,))</f>
        <v>Опасность травмирования от трения или абразивного воздействия при соприкосновении;</v>
      </c>
      <c r="H25" s="19" t="s">
        <v>93</v>
      </c>
      <c r="I25" s="19" t="str">
        <f>IF(F25="","",VLOOKUP(Q25,[24]списки!$O$2:$P$8,2))</f>
        <v xml:space="preserve">Возможный риск, необходимо уделить внимание </v>
      </c>
      <c r="J25" s="19" t="s">
        <v>94</v>
      </c>
      <c r="K25" s="20">
        <v>3</v>
      </c>
      <c r="L25" s="21">
        <v>1</v>
      </c>
      <c r="M25" s="20">
        <v>6</v>
      </c>
      <c r="N25" s="21">
        <v>6</v>
      </c>
      <c r="O25" s="20">
        <v>3</v>
      </c>
      <c r="P25" s="21">
        <v>3</v>
      </c>
      <c r="Q25" s="22">
        <v>54</v>
      </c>
      <c r="R25" s="23">
        <v>18</v>
      </c>
    </row>
    <row r="26" spans="1:18" ht="210" customHeight="1" x14ac:dyDescent="0.25">
      <c r="A26" s="16">
        <v>20</v>
      </c>
      <c r="B26" s="17" t="s">
        <v>1221</v>
      </c>
      <c r="C26" s="18" t="s">
        <v>1221</v>
      </c>
      <c r="E26" s="19" t="s">
        <v>109</v>
      </c>
      <c r="F26" s="19" t="s">
        <v>110</v>
      </c>
      <c r="G26" s="19" t="str">
        <f>IF(F26="","",VLOOKUP(F26,[24]списки!$U$2:$V$147,2,))</f>
        <v>Опасность разрезания, отрезания, прокалывания, травмирования от воздействия оборудования, инструментов, их острых кромок при контакте с незащищенными участками тела;</v>
      </c>
      <c r="H26" s="19" t="s">
        <v>111</v>
      </c>
      <c r="I26" s="19" t="str">
        <f>IF(F26="","",VLOOKUP(Q26,[24]списки!$O$2:$P$8,2))</f>
        <v xml:space="preserve">Возможный риск, необходимо уделить внимание </v>
      </c>
      <c r="J26" s="19" t="s">
        <v>112</v>
      </c>
      <c r="K26" s="20">
        <v>3</v>
      </c>
      <c r="L26" s="21">
        <v>1</v>
      </c>
      <c r="M26" s="20">
        <v>6</v>
      </c>
      <c r="N26" s="21">
        <v>6</v>
      </c>
      <c r="O26" s="20">
        <v>3</v>
      </c>
      <c r="P26" s="21">
        <v>3</v>
      </c>
      <c r="Q26" s="22">
        <v>54</v>
      </c>
      <c r="R26" s="23">
        <v>18</v>
      </c>
    </row>
    <row r="27" spans="1:18" ht="210" customHeight="1" x14ac:dyDescent="0.25">
      <c r="A27" s="16">
        <v>21</v>
      </c>
      <c r="B27" s="17" t="s">
        <v>1222</v>
      </c>
      <c r="C27" s="18" t="s">
        <v>1222</v>
      </c>
      <c r="E27" s="19" t="s">
        <v>426</v>
      </c>
      <c r="F27" s="19" t="s">
        <v>32</v>
      </c>
      <c r="G27" s="19" t="str">
        <f>IF(F27="","",VLOOKUP(F27,[24]списки!$U$2:$V$147,2,))</f>
        <v>Опасность пореза частей тела, в том числе кромкой листа бумаги, канцелярским ножом, ножницами, острыми кромками металлической стружки (при механической обработке металлических заготовок и деталей);</v>
      </c>
      <c r="H27" s="19" t="s">
        <v>33</v>
      </c>
      <c r="I27" s="19" t="str">
        <f>IF(F27="","",VLOOKUP(Q27,[24]списки!$O$2:$P$8,2))</f>
        <v xml:space="preserve">Возможный риск, необходимо уделить внимание </v>
      </c>
      <c r="J27" s="19" t="s">
        <v>34</v>
      </c>
      <c r="K27" s="20">
        <v>3</v>
      </c>
      <c r="L27" s="21">
        <v>1</v>
      </c>
      <c r="M27" s="20">
        <v>6</v>
      </c>
      <c r="N27" s="21">
        <v>6</v>
      </c>
      <c r="O27" s="20">
        <v>3</v>
      </c>
      <c r="P27" s="21">
        <v>3</v>
      </c>
      <c r="Q27" s="22">
        <v>54</v>
      </c>
      <c r="R27" s="23">
        <v>18</v>
      </c>
    </row>
    <row r="28" spans="1:18" ht="210" customHeight="1" x14ac:dyDescent="0.25">
      <c r="A28" s="16">
        <v>22</v>
      </c>
      <c r="B28" s="17" t="s">
        <v>1223</v>
      </c>
      <c r="C28" s="18" t="s">
        <v>1223</v>
      </c>
      <c r="E28" s="19" t="s">
        <v>81</v>
      </c>
      <c r="F28" s="19" t="s">
        <v>82</v>
      </c>
      <c r="G28" s="19" t="str">
        <f>IF(F28="","",VLOOKUP(F28,[24]списки!$U$2:$V$147,2,))</f>
        <v>Опасность воздействия газа под давлением при выбросе (прорыве);</v>
      </c>
      <c r="H28" s="19" t="s">
        <v>83</v>
      </c>
      <c r="I28" s="19" t="str">
        <f>IF(F28="","",VLOOKUP(Q28,[24]списки!$O$2:$P$8,2))</f>
        <v xml:space="preserve">Возможный риск, необходимо уделить внимание </v>
      </c>
      <c r="J28" s="19" t="s">
        <v>78</v>
      </c>
      <c r="K28" s="20">
        <v>0.2</v>
      </c>
      <c r="L28" s="21">
        <v>0.1</v>
      </c>
      <c r="M28" s="20">
        <v>6</v>
      </c>
      <c r="N28" s="21">
        <v>6</v>
      </c>
      <c r="O28" s="20">
        <v>40</v>
      </c>
      <c r="P28" s="21">
        <v>40</v>
      </c>
      <c r="Q28" s="22">
        <v>48.000000000000007</v>
      </c>
      <c r="R28" s="23">
        <v>24.000000000000004</v>
      </c>
    </row>
    <row r="29" spans="1:18" ht="210" customHeight="1" x14ac:dyDescent="0.25">
      <c r="A29" s="16">
        <v>23</v>
      </c>
      <c r="B29" s="17" t="s">
        <v>1224</v>
      </c>
      <c r="C29" s="18" t="s">
        <v>1224</v>
      </c>
      <c r="E29" s="19" t="s">
        <v>25</v>
      </c>
      <c r="F29" s="19" t="s">
        <v>26</v>
      </c>
      <c r="G29" s="19" t="str">
        <f>IF(F29="","",VLOOKUP(F29,[24]списки!$U$2:$V$147,2,))</f>
        <v>Опасность падения с высоты, в том числе из-за отсутствия ограждения, из-за обрыва троса, в котлован, в шахту при подъеме или спуске при нештатной ситуации;</v>
      </c>
      <c r="H29" s="19" t="s">
        <v>27</v>
      </c>
      <c r="I29" s="19" t="str">
        <f>IF(F29="","",VLOOKUP(Q29,[24]списки!$O$2:$P$8,2))</f>
        <v xml:space="preserve">Возможный риск, необходимо уделить внимание </v>
      </c>
      <c r="J29" s="19" t="s">
        <v>28</v>
      </c>
      <c r="K29" s="20">
        <v>0.5</v>
      </c>
      <c r="L29" s="21">
        <v>0.2</v>
      </c>
      <c r="M29" s="20">
        <v>6</v>
      </c>
      <c r="N29" s="21">
        <v>6</v>
      </c>
      <c r="O29" s="20">
        <v>15</v>
      </c>
      <c r="P29" s="21">
        <v>15</v>
      </c>
      <c r="Q29" s="22">
        <v>45</v>
      </c>
      <c r="R29" s="23">
        <v>18.000000000000004</v>
      </c>
    </row>
    <row r="30" spans="1:18" ht="210" customHeight="1" x14ac:dyDescent="0.25">
      <c r="A30" s="16">
        <v>24</v>
      </c>
      <c r="B30" s="17" t="s">
        <v>1225</v>
      </c>
      <c r="C30" s="18" t="s">
        <v>1225</v>
      </c>
      <c r="E30" s="19" t="s">
        <v>37</v>
      </c>
      <c r="F30" s="19" t="s">
        <v>38</v>
      </c>
      <c r="G30" s="19" t="str">
        <f>IF(F30="","",VLOOKUP(F30,[24]списки!$U$2:$V$147,2,))</f>
        <v>Опасность падения из-за внезапного появления на пути следования большого перепада высот;</v>
      </c>
      <c r="H30" s="19" t="s">
        <v>39</v>
      </c>
      <c r="I30" s="19" t="str">
        <f>IF(F30="","",VLOOKUP(Q30,[24]списки!$O$2:$P$8,2))</f>
        <v xml:space="preserve">Возможный риск, необходимо уделить внимание </v>
      </c>
      <c r="J30" s="19" t="s">
        <v>28</v>
      </c>
      <c r="K30" s="20">
        <v>0.5</v>
      </c>
      <c r="L30" s="21">
        <v>0.2</v>
      </c>
      <c r="M30" s="20">
        <v>6</v>
      </c>
      <c r="N30" s="21">
        <v>6</v>
      </c>
      <c r="O30" s="20">
        <v>15</v>
      </c>
      <c r="P30" s="21">
        <v>15</v>
      </c>
      <c r="Q30" s="22">
        <v>45</v>
      </c>
      <c r="R30" s="23">
        <v>18.000000000000004</v>
      </c>
    </row>
    <row r="31" spans="1:18" ht="210" customHeight="1" x14ac:dyDescent="0.25">
      <c r="A31" s="16">
        <v>25</v>
      </c>
      <c r="B31" s="17" t="s">
        <v>1226</v>
      </c>
      <c r="C31" s="18" t="s">
        <v>1226</v>
      </c>
      <c r="E31" s="19" t="s">
        <v>60</v>
      </c>
      <c r="F31" s="19" t="s">
        <v>61</v>
      </c>
      <c r="G31" s="19" t="str">
        <f>IF(F31="","",VLOOKUP(F31,[24]списки!$U$2:$V$147,2,))</f>
        <v>Опасность затягивания или попадания в ловушку;</v>
      </c>
      <c r="H31" s="19" t="s">
        <v>62</v>
      </c>
      <c r="I31" s="19" t="str">
        <f>IF(F31="","",VLOOKUP(Q31,[24]списки!$O$2:$P$8,2))</f>
        <v xml:space="preserve">Возможный риск, необходимо уделить внимание </v>
      </c>
      <c r="J31" s="19" t="s">
        <v>51</v>
      </c>
      <c r="K31" s="20">
        <v>0.5</v>
      </c>
      <c r="L31" s="21">
        <v>0.2</v>
      </c>
      <c r="M31" s="20">
        <v>6</v>
      </c>
      <c r="N31" s="21">
        <v>6</v>
      </c>
      <c r="O31" s="20">
        <v>15</v>
      </c>
      <c r="P31" s="21">
        <v>15</v>
      </c>
      <c r="Q31" s="22">
        <v>45</v>
      </c>
      <c r="R31" s="23">
        <v>18.000000000000004</v>
      </c>
    </row>
    <row r="32" spans="1:18" ht="210" customHeight="1" x14ac:dyDescent="0.25">
      <c r="A32" s="16">
        <v>26</v>
      </c>
      <c r="B32" s="17" t="s">
        <v>1227</v>
      </c>
      <c r="C32" s="18" t="s">
        <v>1227</v>
      </c>
      <c r="E32" s="19" t="s">
        <v>65</v>
      </c>
      <c r="F32" s="19" t="s">
        <v>66</v>
      </c>
      <c r="G32" s="19" t="str">
        <f>IF(F32="","",VLOOKUP(F32,[24]списки!$U$2:$V$147,2,))</f>
        <v>Опасность затягивания в подвижные части машин и механизмов;</v>
      </c>
      <c r="H32" s="19" t="s">
        <v>67</v>
      </c>
      <c r="I32" s="19" t="str">
        <f>IF(F32="","",VLOOKUP(Q32,[24]списки!$O$2:$P$8,2))</f>
        <v xml:space="preserve">Возможный риск, необходимо уделить внимание </v>
      </c>
      <c r="J32" s="19" t="s">
        <v>51</v>
      </c>
      <c r="K32" s="20">
        <v>0.5</v>
      </c>
      <c r="L32" s="21">
        <v>0.2</v>
      </c>
      <c r="M32" s="20">
        <v>6</v>
      </c>
      <c r="N32" s="21">
        <v>6</v>
      </c>
      <c r="O32" s="20">
        <v>15</v>
      </c>
      <c r="P32" s="21">
        <v>15</v>
      </c>
      <c r="Q32" s="22">
        <v>45</v>
      </c>
      <c r="R32" s="23">
        <v>18.000000000000004</v>
      </c>
    </row>
    <row r="33" spans="1:18" ht="210" customHeight="1" x14ac:dyDescent="0.25">
      <c r="A33" s="16">
        <v>27</v>
      </c>
      <c r="B33" s="17" t="s">
        <v>1228</v>
      </c>
      <c r="C33" s="18" t="s">
        <v>1228</v>
      </c>
      <c r="E33" s="19" t="s">
        <v>65</v>
      </c>
      <c r="F33" s="19" t="s">
        <v>70</v>
      </c>
      <c r="G33" s="19" t="str">
        <f>IF(F33="","",VLOOKUP(F33,[24]списки!$U$2:$V$147,2,))</f>
        <v>Опасность наматывания волос, частей одежды, средств индивидуальной защиты;</v>
      </c>
      <c r="H33" s="19" t="s">
        <v>71</v>
      </c>
      <c r="I33" s="19" t="str">
        <f>IF(F33="","",VLOOKUP(Q33,[24]списки!$O$2:$P$8,2))</f>
        <v xml:space="preserve">Возможный риск, необходимо уделить внимание </v>
      </c>
      <c r="J33" s="19" t="s">
        <v>72</v>
      </c>
      <c r="K33" s="20">
        <v>0.5</v>
      </c>
      <c r="L33" s="21">
        <v>0.2</v>
      </c>
      <c r="M33" s="20">
        <v>6</v>
      </c>
      <c r="N33" s="21">
        <v>6</v>
      </c>
      <c r="O33" s="20">
        <v>15</v>
      </c>
      <c r="P33" s="21">
        <v>15</v>
      </c>
      <c r="Q33" s="22">
        <v>45</v>
      </c>
      <c r="R33" s="23">
        <v>18.000000000000004</v>
      </c>
    </row>
    <row r="34" spans="1:18" ht="210" customHeight="1" x14ac:dyDescent="0.25">
      <c r="A34" s="16">
        <v>28</v>
      </c>
      <c r="B34" s="17" t="s">
        <v>1229</v>
      </c>
      <c r="C34" s="18" t="s">
        <v>1229</v>
      </c>
      <c r="E34" s="19" t="s">
        <v>75</v>
      </c>
      <c r="F34" s="19" t="s">
        <v>76</v>
      </c>
      <c r="G34" s="19" t="str">
        <f>IF(F34="","",VLOOKUP(F34,[24]списки!$U$2:$V$147,2,))</f>
        <v>Опасность воздействия жидкости под давлением при выбросе (прорыве);</v>
      </c>
      <c r="H34" s="19" t="s">
        <v>77</v>
      </c>
      <c r="I34" s="19" t="str">
        <f>IF(F34="","",VLOOKUP(Q34,[24]списки!$O$2:$P$8,2))</f>
        <v xml:space="preserve">Возможный риск, необходимо уделить внимание </v>
      </c>
      <c r="J34" s="19" t="s">
        <v>78</v>
      </c>
      <c r="K34" s="20">
        <v>0.5</v>
      </c>
      <c r="L34" s="21">
        <v>0.2</v>
      </c>
      <c r="M34" s="20">
        <v>6</v>
      </c>
      <c r="N34" s="21">
        <v>6</v>
      </c>
      <c r="O34" s="20">
        <v>15</v>
      </c>
      <c r="P34" s="21">
        <v>15</v>
      </c>
      <c r="Q34" s="22">
        <v>45</v>
      </c>
      <c r="R34" s="23">
        <v>18.000000000000004</v>
      </c>
    </row>
    <row r="35" spans="1:18" ht="210" customHeight="1" x14ac:dyDescent="0.25">
      <c r="A35" s="16">
        <v>29</v>
      </c>
      <c r="B35" s="17" t="s">
        <v>1230</v>
      </c>
      <c r="C35" s="18" t="s">
        <v>1230</v>
      </c>
      <c r="E35" s="19" t="s">
        <v>97</v>
      </c>
      <c r="F35" s="19" t="s">
        <v>98</v>
      </c>
      <c r="G35" s="19" t="str">
        <f>IF(F35="","",VLOOKUP(F35,[24]списки!$U$2:$V$147,2,))</f>
        <v>Опасность раздавливания, в том числе из-за наезда транспортного средства, из-за попадания под движущиеся части механизмов, из-за обрушения горной породы, из-за падения пиломатериалов, из-за падения;</v>
      </c>
      <c r="H35" s="19" t="s">
        <v>99</v>
      </c>
      <c r="I35" s="19" t="str">
        <f>IF(F35="","",VLOOKUP(Q35,[24]списки!$O$2:$P$8,2))</f>
        <v xml:space="preserve">Возможный риск, необходимо уделить внимание </v>
      </c>
      <c r="J35" s="19" t="s">
        <v>100</v>
      </c>
      <c r="K35" s="20">
        <v>0.5</v>
      </c>
      <c r="L35" s="21">
        <v>0.2</v>
      </c>
      <c r="M35" s="20">
        <v>6</v>
      </c>
      <c r="N35" s="21">
        <v>6</v>
      </c>
      <c r="O35" s="20">
        <v>15</v>
      </c>
      <c r="P35" s="21">
        <v>15</v>
      </c>
      <c r="Q35" s="22">
        <v>45</v>
      </c>
      <c r="R35" s="23">
        <v>18.000000000000004</v>
      </c>
    </row>
    <row r="36" spans="1:18" ht="210" customHeight="1" x14ac:dyDescent="0.25">
      <c r="A36" s="16">
        <v>30</v>
      </c>
      <c r="B36" s="17" t="s">
        <v>1231</v>
      </c>
      <c r="C36" s="18" t="s">
        <v>1231</v>
      </c>
      <c r="E36" s="19" t="s">
        <v>103</v>
      </c>
      <c r="F36" s="19" t="s">
        <v>104</v>
      </c>
      <c r="G36" s="19" t="str">
        <f>IF(F36="","",VLOOKUP(F36,[24]списки!$U$2:$V$147,2,))</f>
        <v xml:space="preserve"> Опасность падения груза;</v>
      </c>
      <c r="H36" s="19" t="s">
        <v>105</v>
      </c>
      <c r="I36" s="19" t="str">
        <f>IF(F36="","",VLOOKUP(Q36,[24]списки!$O$2:$P$8,2))</f>
        <v xml:space="preserve">Возможный риск, необходимо уделить внимание </v>
      </c>
      <c r="J36" s="19" t="s">
        <v>106</v>
      </c>
      <c r="K36" s="20">
        <v>0.5</v>
      </c>
      <c r="L36" s="21">
        <v>0.2</v>
      </c>
      <c r="M36" s="20">
        <v>6</v>
      </c>
      <c r="N36" s="21">
        <v>6</v>
      </c>
      <c r="O36" s="20">
        <v>15</v>
      </c>
      <c r="P36" s="21">
        <v>15</v>
      </c>
      <c r="Q36" s="22">
        <v>45</v>
      </c>
      <c r="R36" s="23">
        <v>18.000000000000004</v>
      </c>
    </row>
    <row r="37" spans="1:18" ht="210" customHeight="1" x14ac:dyDescent="0.25">
      <c r="A37" s="16">
        <v>31</v>
      </c>
      <c r="B37" s="17" t="s">
        <v>1232</v>
      </c>
      <c r="C37" s="18" t="s">
        <v>1232</v>
      </c>
      <c r="E37" s="19" t="s">
        <v>464</v>
      </c>
      <c r="F37" s="19" t="s">
        <v>465</v>
      </c>
      <c r="G37" s="19" t="str">
        <f>IF(F37="","",VLOOKUP(F37,[24]списки!$U$2:$V$147,2,))</f>
        <v>Опасность воздействия скорости движения воздуха;</v>
      </c>
      <c r="H37" s="19" t="s">
        <v>466</v>
      </c>
      <c r="I37" s="19" t="str">
        <f>IF(F37="","",VLOOKUP(Q37,[24]списки!$O$2:$P$8,2))</f>
        <v xml:space="preserve">Возможный риск, необходимо уделить внимание </v>
      </c>
      <c r="J37" s="19" t="s">
        <v>467</v>
      </c>
      <c r="K37" s="20">
        <v>1</v>
      </c>
      <c r="L37" s="21">
        <v>0.5</v>
      </c>
      <c r="M37" s="20">
        <v>3</v>
      </c>
      <c r="N37" s="21">
        <v>3</v>
      </c>
      <c r="O37" s="20">
        <v>15</v>
      </c>
      <c r="P37" s="21">
        <v>15</v>
      </c>
      <c r="Q37" s="22">
        <v>45</v>
      </c>
      <c r="R37" s="23">
        <v>22.5</v>
      </c>
    </row>
    <row r="38" spans="1:18" ht="210" customHeight="1" x14ac:dyDescent="0.25">
      <c r="A38" s="16">
        <v>32</v>
      </c>
      <c r="B38" s="17" t="s">
        <v>1208</v>
      </c>
      <c r="C38" s="18" t="s">
        <v>1208</v>
      </c>
      <c r="E38" s="19" t="s">
        <v>323</v>
      </c>
      <c r="F38" s="19" t="s">
        <v>324</v>
      </c>
      <c r="G38" s="19" t="str">
        <f>IF(F38="","",VLOOKUP(F38,[24]списки!$U$2:$V$147,2,))</f>
        <v>Опасность, связанная с отсутствием информации (схемы, знаков, разметки) о направлении эвакуации в случае возникновения аварии;</v>
      </c>
      <c r="H38" s="19" t="s">
        <v>325</v>
      </c>
      <c r="I38" s="19" t="str">
        <f>IF(F38="","",VLOOKUP(Q38,[24]списки!$O$2:$P$8,2))</f>
        <v xml:space="preserve">Возможный риск, необходимо уделить внимание </v>
      </c>
      <c r="J38" s="19" t="s">
        <v>326</v>
      </c>
      <c r="K38" s="20">
        <v>0.5</v>
      </c>
      <c r="L38" s="21">
        <v>0.2</v>
      </c>
      <c r="M38" s="20">
        <v>6</v>
      </c>
      <c r="N38" s="21">
        <v>6</v>
      </c>
      <c r="O38" s="20">
        <v>15</v>
      </c>
      <c r="P38" s="21">
        <v>3</v>
      </c>
      <c r="Q38" s="22">
        <v>45</v>
      </c>
      <c r="R38" s="23">
        <v>3.6000000000000005</v>
      </c>
    </row>
    <row r="39" spans="1:18" ht="210" customHeight="1" x14ac:dyDescent="0.25">
      <c r="A39" s="16">
        <v>33</v>
      </c>
      <c r="B39" s="17" t="s">
        <v>1219</v>
      </c>
      <c r="C39" s="18" t="s">
        <v>1219</v>
      </c>
      <c r="E39" s="19" t="s">
        <v>352</v>
      </c>
      <c r="F39" s="19" t="s">
        <v>358</v>
      </c>
      <c r="G39" s="19" t="str">
        <f>IF(F39="","",VLOOKUP(F39,[24]списки!$U$2:$V$147,2,))</f>
        <v>Опасность падения с транспортного средства;</v>
      </c>
      <c r="H39" s="19" t="s">
        <v>359</v>
      </c>
      <c r="I39" s="19" t="str">
        <f>IF(F39="","",VLOOKUP(Q39,[24]списки!$O$2:$P$8,2))</f>
        <v xml:space="preserve">Возможный риск, необходимо уделить внимание </v>
      </c>
      <c r="J39" s="19" t="s">
        <v>360</v>
      </c>
      <c r="K39" s="20">
        <v>0.5</v>
      </c>
      <c r="L39" s="21">
        <v>0.2</v>
      </c>
      <c r="M39" s="20">
        <v>6</v>
      </c>
      <c r="N39" s="21">
        <v>6</v>
      </c>
      <c r="O39" s="20">
        <v>15</v>
      </c>
      <c r="P39" s="21">
        <v>15</v>
      </c>
      <c r="Q39" s="22">
        <v>45</v>
      </c>
      <c r="R39" s="23">
        <v>18.000000000000004</v>
      </c>
    </row>
    <row r="40" spans="1:18" ht="210" customHeight="1" x14ac:dyDescent="0.25">
      <c r="A40" s="16">
        <v>34</v>
      </c>
      <c r="B40" s="17" t="s">
        <v>1219</v>
      </c>
      <c r="C40" s="18" t="s">
        <v>1219</v>
      </c>
      <c r="E40" s="19" t="s">
        <v>363</v>
      </c>
      <c r="F40" s="19" t="s">
        <v>364</v>
      </c>
      <c r="G40" s="19" t="str">
        <f>IF(F40="","",VLOOKUP(F40,[24]списки!$U$2:$V$147,2,))</f>
        <v>Опасность опрокидывания транспортного средства при нарушении способов установки и строповки грузов;</v>
      </c>
      <c r="H40" s="19" t="s">
        <v>365</v>
      </c>
      <c r="I40" s="19" t="str">
        <f>IF(F40="","",VLOOKUP(Q40,[24]списки!$O$2:$P$8,2))</f>
        <v xml:space="preserve">Возможный риск, необходимо уделить внимание </v>
      </c>
      <c r="J40" s="19" t="s">
        <v>366</v>
      </c>
      <c r="K40" s="20">
        <v>0.5</v>
      </c>
      <c r="L40" s="21">
        <v>0.2</v>
      </c>
      <c r="M40" s="20">
        <v>6</v>
      </c>
      <c r="N40" s="21">
        <v>6</v>
      </c>
      <c r="O40" s="20">
        <v>15</v>
      </c>
      <c r="P40" s="21">
        <v>15</v>
      </c>
      <c r="Q40" s="22">
        <v>45</v>
      </c>
      <c r="R40" s="23">
        <v>18.000000000000004</v>
      </c>
    </row>
    <row r="41" spans="1:18" ht="210" customHeight="1" x14ac:dyDescent="0.25">
      <c r="A41" s="16">
        <v>35</v>
      </c>
      <c r="B41" s="17" t="s">
        <v>1212</v>
      </c>
      <c r="C41" s="18" t="s">
        <v>1212</v>
      </c>
      <c r="E41" s="19" t="s">
        <v>352</v>
      </c>
      <c r="F41" s="19" t="s">
        <v>371</v>
      </c>
      <c r="G41" s="19" t="str">
        <f>IF(F41="","",VLOOKUP(F41,[24]списки!$U$2:$V$147,2,))</f>
        <v>Опасность опрокидывания транспортного средства при проведении работ;</v>
      </c>
      <c r="H41" s="19" t="s">
        <v>372</v>
      </c>
      <c r="I41" s="19" t="str">
        <f>IF(F41="","",VLOOKUP(Q41,[24]списки!$O$2:$P$8,2))</f>
        <v xml:space="preserve">Возможный риск, необходимо уделить внимание </v>
      </c>
      <c r="J41" s="19" t="s">
        <v>366</v>
      </c>
      <c r="K41" s="20">
        <v>0.5</v>
      </c>
      <c r="L41" s="21">
        <v>0.2</v>
      </c>
      <c r="M41" s="20">
        <v>6</v>
      </c>
      <c r="N41" s="21">
        <v>6</v>
      </c>
      <c r="O41" s="20">
        <v>15</v>
      </c>
      <c r="P41" s="21">
        <v>15</v>
      </c>
      <c r="Q41" s="22">
        <v>45</v>
      </c>
      <c r="R41" s="23">
        <v>18.000000000000004</v>
      </c>
    </row>
    <row r="42" spans="1:18" ht="210" customHeight="1" x14ac:dyDescent="0.25">
      <c r="A42" s="16">
        <v>36</v>
      </c>
      <c r="B42" s="17" t="s">
        <v>1226</v>
      </c>
      <c r="C42" s="18" t="s">
        <v>1226</v>
      </c>
      <c r="E42" s="19" t="s">
        <v>42</v>
      </c>
      <c r="F42" s="19" t="s">
        <v>43</v>
      </c>
      <c r="G42" s="19" t="str">
        <f>IF(F42="","",VLOOKUP(F42,[24]списки!$U$2:$V$147,2,))</f>
        <v>Опасность удара;</v>
      </c>
      <c r="H42" s="19" t="s">
        <v>44</v>
      </c>
      <c r="I42" s="19" t="str">
        <f>IF(F42="","",VLOOKUP(Q42,[24]списки!$O$2:$P$8,2))</f>
        <v xml:space="preserve">Возможный риск, необходимо уделить внимание </v>
      </c>
      <c r="J42" s="19" t="s">
        <v>45</v>
      </c>
      <c r="K42" s="20">
        <v>1</v>
      </c>
      <c r="L42" s="21">
        <v>0.5</v>
      </c>
      <c r="M42" s="20">
        <v>6</v>
      </c>
      <c r="N42" s="21">
        <v>6</v>
      </c>
      <c r="O42" s="20">
        <v>7</v>
      </c>
      <c r="P42" s="21">
        <v>7</v>
      </c>
      <c r="Q42" s="22">
        <v>42</v>
      </c>
      <c r="R42" s="23">
        <v>21</v>
      </c>
    </row>
    <row r="43" spans="1:18" ht="210" customHeight="1" x14ac:dyDescent="0.25">
      <c r="A43" s="16">
        <v>37</v>
      </c>
      <c r="B43" s="17" t="s">
        <v>1233</v>
      </c>
      <c r="C43" s="18" t="s">
        <v>1233</v>
      </c>
      <c r="E43" s="19" t="s">
        <v>48</v>
      </c>
      <c r="F43" s="19" t="s">
        <v>49</v>
      </c>
      <c r="G43" s="19" t="str">
        <f>IF(F43="","",VLOOKUP(F43,[24]списки!$U$2:$V$147,2,))</f>
        <v>Опасность быть уколотым или проткнутым в результате воздействия движущихся колющих частей механизмов, машин;</v>
      </c>
      <c r="H43" s="19" t="s">
        <v>50</v>
      </c>
      <c r="I43" s="19" t="str">
        <f>IF(F43="","",VLOOKUP(Q43,[24]списки!$O$2:$P$8,2))</f>
        <v xml:space="preserve">Возможный риск, необходимо уделить внимание </v>
      </c>
      <c r="J43" s="19" t="s">
        <v>51</v>
      </c>
      <c r="K43" s="20">
        <v>1</v>
      </c>
      <c r="L43" s="21">
        <v>0.5</v>
      </c>
      <c r="M43" s="20">
        <v>6</v>
      </c>
      <c r="N43" s="21">
        <v>6</v>
      </c>
      <c r="O43" s="20">
        <v>7</v>
      </c>
      <c r="P43" s="21">
        <v>7</v>
      </c>
      <c r="Q43" s="22">
        <v>42</v>
      </c>
      <c r="R43" s="23">
        <v>21</v>
      </c>
    </row>
    <row r="44" spans="1:18" ht="210" customHeight="1" x14ac:dyDescent="0.25">
      <c r="A44" s="16">
        <v>38</v>
      </c>
      <c r="B44" s="17" t="s">
        <v>1234</v>
      </c>
      <c r="C44" s="18" t="s">
        <v>1234</v>
      </c>
      <c r="E44" s="19" t="s">
        <v>54</v>
      </c>
      <c r="F44" s="19" t="s">
        <v>55</v>
      </c>
      <c r="G44" s="19" t="str">
        <f>IF(F44="","",VLOOKUP(F44,[24]списки!$U$2:$V$147,2,))</f>
        <v>Опасность запутаться, в том числе в растянутых по полу сварочных проводах, тросах, нитях;</v>
      </c>
      <c r="H44" s="19" t="s">
        <v>56</v>
      </c>
      <c r="I44" s="19" t="str">
        <f>IF(F44="","",VLOOKUP(Q44,[24]списки!$O$2:$P$8,2))</f>
        <v xml:space="preserve">Возможный риск, необходимо уделить внимание </v>
      </c>
      <c r="J44" s="19" t="s">
        <v>57</v>
      </c>
      <c r="K44" s="20">
        <v>1</v>
      </c>
      <c r="L44" s="21">
        <v>0.5</v>
      </c>
      <c r="M44" s="20">
        <v>6</v>
      </c>
      <c r="N44" s="21">
        <v>6</v>
      </c>
      <c r="O44" s="20">
        <v>7</v>
      </c>
      <c r="P44" s="21">
        <v>7</v>
      </c>
      <c r="Q44" s="22">
        <v>42</v>
      </c>
      <c r="R44" s="23">
        <v>21</v>
      </c>
    </row>
    <row r="45" spans="1:18" ht="210" customHeight="1" x14ac:dyDescent="0.25">
      <c r="A45" s="16">
        <v>39</v>
      </c>
      <c r="B45" s="17" t="s">
        <v>1235</v>
      </c>
      <c r="C45" s="18" t="s">
        <v>1235</v>
      </c>
      <c r="E45" s="19" t="s">
        <v>121</v>
      </c>
      <c r="F45" s="19" t="s">
        <v>122</v>
      </c>
      <c r="G45" s="19" t="str">
        <f>IF(F45="","",VLOOKUP(F45,[24]списки!$U$2:$V$147,2,))</f>
        <v>Опасность травмирования, в том числе в результате выброса подвижной обрабатываемой детали, падающими или выбрасываемыми предметами, движущимися частями оборудования, осколками при обрушении горной породы, снегом и (или) льдом, упавшими с крыш зданий и сооружений;</v>
      </c>
      <c r="H45" s="19" t="s">
        <v>123</v>
      </c>
      <c r="I45" s="19" t="str">
        <f>IF(F45="","",VLOOKUP(Q45,[24]списки!$O$2:$P$8,2))</f>
        <v xml:space="preserve">Возможный риск, необходимо уделить внимание </v>
      </c>
      <c r="J45" s="19" t="s">
        <v>124</v>
      </c>
      <c r="K45" s="20">
        <v>1</v>
      </c>
      <c r="L45" s="21">
        <v>0.5</v>
      </c>
      <c r="M45" s="20">
        <v>6</v>
      </c>
      <c r="N45" s="21">
        <v>6</v>
      </c>
      <c r="O45" s="20">
        <v>7</v>
      </c>
      <c r="P45" s="21">
        <v>7</v>
      </c>
      <c r="Q45" s="22">
        <v>42</v>
      </c>
      <c r="R45" s="23">
        <v>21</v>
      </c>
    </row>
    <row r="46" spans="1:18" ht="210" customHeight="1" x14ac:dyDescent="0.25">
      <c r="A46" s="16">
        <v>40</v>
      </c>
      <c r="B46" s="17" t="s">
        <v>1236</v>
      </c>
      <c r="C46" s="18" t="s">
        <v>1236</v>
      </c>
      <c r="E46" s="19" t="s">
        <v>216</v>
      </c>
      <c r="F46" s="19" t="s">
        <v>217</v>
      </c>
      <c r="G46" s="19" t="str">
        <f>IF(F46="","",VLOOKUP(F46,[24]списки!$U$2:$V$147,2,))</f>
        <v>Опасность повреждения органов дыхания частицами пыли;</v>
      </c>
      <c r="H46" s="19" t="s">
        <v>218</v>
      </c>
      <c r="I46" s="19" t="str">
        <f>IF(F46="","",VLOOKUP(Q46,[24]списки!$O$2:$P$8,2))</f>
        <v xml:space="preserve">Возможный риск, необходимо уделить внимание </v>
      </c>
      <c r="J46" s="19" t="s">
        <v>219</v>
      </c>
      <c r="K46" s="20">
        <v>1</v>
      </c>
      <c r="L46" s="21">
        <v>0.5</v>
      </c>
      <c r="M46" s="20">
        <v>6</v>
      </c>
      <c r="N46" s="21">
        <v>6</v>
      </c>
      <c r="O46" s="20">
        <v>7</v>
      </c>
      <c r="P46" s="21">
        <v>7</v>
      </c>
      <c r="Q46" s="22">
        <v>42</v>
      </c>
      <c r="R46" s="23">
        <v>21</v>
      </c>
    </row>
    <row r="47" spans="1:18" ht="210" customHeight="1" x14ac:dyDescent="0.25">
      <c r="A47" s="16">
        <v>41</v>
      </c>
      <c r="B47" s="17" t="s">
        <v>1237</v>
      </c>
      <c r="C47" s="18" t="s">
        <v>1237</v>
      </c>
      <c r="E47" s="19" t="s">
        <v>103</v>
      </c>
      <c r="F47" s="19" t="s">
        <v>246</v>
      </c>
      <c r="G47" s="19" t="str">
        <f>IF(F47="","",VLOOKUP(F47,[24]списки!$U$2:$V$147,2,))</f>
        <v>Опасность, связанная с перемещением груза вручную;</v>
      </c>
      <c r="H47" s="19" t="s">
        <v>247</v>
      </c>
      <c r="I47" s="19" t="str">
        <f>IF(F47="","",VLOOKUP(Q47,[24]списки!$O$2:$P$8,2))</f>
        <v xml:space="preserve">Возможный риск, необходимо уделить внимание </v>
      </c>
      <c r="J47" s="19" t="s">
        <v>248</v>
      </c>
      <c r="K47" s="20">
        <v>1</v>
      </c>
      <c r="L47" s="21">
        <v>0.5</v>
      </c>
      <c r="M47" s="20">
        <v>6</v>
      </c>
      <c r="N47" s="21">
        <v>6</v>
      </c>
      <c r="O47" s="20">
        <v>7</v>
      </c>
      <c r="P47" s="21">
        <v>3</v>
      </c>
      <c r="Q47" s="22">
        <v>42</v>
      </c>
      <c r="R47" s="23">
        <v>9</v>
      </c>
    </row>
    <row r="48" spans="1:18" ht="210" customHeight="1" x14ac:dyDescent="0.25">
      <c r="A48" s="16">
        <v>42</v>
      </c>
      <c r="B48" s="17" t="s">
        <v>1237</v>
      </c>
      <c r="C48" s="18" t="s">
        <v>1237</v>
      </c>
      <c r="E48" s="19" t="s">
        <v>251</v>
      </c>
      <c r="F48" s="19" t="s">
        <v>252</v>
      </c>
      <c r="G48" s="19" t="str">
        <f>IF(F48="","",VLOOKUP(F48,[24]списки!$U$2:$V$147,2,))</f>
        <v>Опасность от подъема тяжестей, превышающих допустимый вес;</v>
      </c>
      <c r="H48" s="19" t="s">
        <v>253</v>
      </c>
      <c r="I48" s="19" t="str">
        <f>IF(F48="","",VLOOKUP(Q48,[24]списки!$O$2:$P$8,2))</f>
        <v xml:space="preserve">Возможный риск, необходимо уделить внимание </v>
      </c>
      <c r="J48" s="19" t="s">
        <v>254</v>
      </c>
      <c r="K48" s="20">
        <v>1</v>
      </c>
      <c r="L48" s="21">
        <v>0.5</v>
      </c>
      <c r="M48" s="20">
        <v>6</v>
      </c>
      <c r="N48" s="21">
        <v>6</v>
      </c>
      <c r="O48" s="20">
        <v>7</v>
      </c>
      <c r="P48" s="21">
        <v>3</v>
      </c>
      <c r="Q48" s="22">
        <v>42</v>
      </c>
      <c r="R48" s="23">
        <v>9</v>
      </c>
    </row>
    <row r="49" spans="1:18" ht="210" customHeight="1" x14ac:dyDescent="0.25">
      <c r="A49" s="16">
        <v>43</v>
      </c>
      <c r="B49" s="17" t="s">
        <v>1238</v>
      </c>
      <c r="C49" s="18" t="s">
        <v>1238</v>
      </c>
      <c r="E49" s="19" t="s">
        <v>255</v>
      </c>
      <c r="F49" s="19" t="s">
        <v>256</v>
      </c>
      <c r="G49" s="19" t="str">
        <f>IF(F49="","",VLOOKUP(F49,[24]списки!$U$2:$V$147,2,))</f>
        <v>Опасность, связанная с наклонами корпуса;</v>
      </c>
      <c r="H49" s="19" t="s">
        <v>257</v>
      </c>
      <c r="I49" s="19" t="str">
        <f>IF(F49="","",VLOOKUP(Q49,[24]списки!$O$2:$P$8,2))</f>
        <v xml:space="preserve">Возможный риск, необходимо уделить внимание </v>
      </c>
      <c r="J49" s="19" t="s">
        <v>258</v>
      </c>
      <c r="K49" s="20">
        <v>1</v>
      </c>
      <c r="L49" s="21">
        <v>0.5</v>
      </c>
      <c r="M49" s="20">
        <v>6</v>
      </c>
      <c r="N49" s="21">
        <v>6</v>
      </c>
      <c r="O49" s="20">
        <v>7</v>
      </c>
      <c r="P49" s="21">
        <v>3</v>
      </c>
      <c r="Q49" s="22">
        <v>42</v>
      </c>
      <c r="R49" s="23">
        <v>9</v>
      </c>
    </row>
    <row r="50" spans="1:18" ht="210" customHeight="1" x14ac:dyDescent="0.25">
      <c r="A50" s="16">
        <v>44</v>
      </c>
      <c r="B50" s="17" t="s">
        <v>1239</v>
      </c>
      <c r="C50" s="18" t="s">
        <v>1239</v>
      </c>
      <c r="E50" s="19" t="s">
        <v>261</v>
      </c>
      <c r="F50" s="19" t="s">
        <v>506</v>
      </c>
      <c r="G50" s="19" t="str">
        <f>IF(F50="","",VLOOKUP(F50,[24]списки!$U$2:$V$147,2,))</f>
        <v>Опасность вредных для здоровья поз, связанных с чрезмерным напряжением тела;</v>
      </c>
      <c r="H50" s="19" t="s">
        <v>507</v>
      </c>
      <c r="I50" s="19" t="str">
        <f>IF(F50="","",VLOOKUP(Q50,[24]списки!$O$2:$P$8,2))</f>
        <v xml:space="preserve">Возможный риск, необходимо уделить внимание </v>
      </c>
      <c r="J50" s="19" t="s">
        <v>264</v>
      </c>
      <c r="K50" s="20">
        <v>1</v>
      </c>
      <c r="L50" s="21">
        <v>0.5</v>
      </c>
      <c r="M50" s="20">
        <v>6</v>
      </c>
      <c r="N50" s="21">
        <v>6</v>
      </c>
      <c r="O50" s="20">
        <v>7</v>
      </c>
      <c r="P50" s="21">
        <v>7</v>
      </c>
      <c r="Q50" s="22">
        <v>42</v>
      </c>
      <c r="R50" s="23">
        <v>21</v>
      </c>
    </row>
    <row r="51" spans="1:18" ht="210" customHeight="1" x14ac:dyDescent="0.25">
      <c r="A51" s="16">
        <v>45</v>
      </c>
      <c r="B51" s="17" t="s">
        <v>1239</v>
      </c>
      <c r="C51" s="18" t="s">
        <v>1239</v>
      </c>
      <c r="E51" s="19" t="s">
        <v>267</v>
      </c>
      <c r="F51" s="19" t="s">
        <v>268</v>
      </c>
      <c r="G51" s="19" t="str">
        <f>IF(F51="","",VLOOKUP(F51,[24]списки!$U$2:$V$147,2,))</f>
        <v>Опасность повреждения мембранной перепонки уха, связанная с воздействием шума высокой интенсивности;</v>
      </c>
      <c r="H51" s="19" t="s">
        <v>269</v>
      </c>
      <c r="I51" s="19" t="str">
        <f>IF(F51="","",VLOOKUP(Q51,[24]списки!$O$2:$P$8,2))</f>
        <v xml:space="preserve">Возможный риск, необходимо уделить внимание </v>
      </c>
      <c r="J51" s="19" t="s">
        <v>270</v>
      </c>
      <c r="K51" s="20">
        <v>1</v>
      </c>
      <c r="L51" s="21">
        <v>0.5</v>
      </c>
      <c r="M51" s="20">
        <v>6</v>
      </c>
      <c r="N51" s="21">
        <v>6</v>
      </c>
      <c r="O51" s="20">
        <v>7</v>
      </c>
      <c r="P51" s="21">
        <v>7</v>
      </c>
      <c r="Q51" s="22">
        <v>42</v>
      </c>
      <c r="R51" s="23">
        <v>21</v>
      </c>
    </row>
    <row r="52" spans="1:18" ht="210" customHeight="1" x14ac:dyDescent="0.25">
      <c r="A52" s="16">
        <v>46</v>
      </c>
      <c r="B52" s="17" t="s">
        <v>1212</v>
      </c>
      <c r="C52" s="18" t="s">
        <v>1212</v>
      </c>
      <c r="E52" s="19" t="s">
        <v>283</v>
      </c>
      <c r="F52" s="19" t="s">
        <v>284</v>
      </c>
      <c r="G52" s="19" t="str">
        <f>IF(F52="","",VLOOKUP(F52,[24]списки!$U$2:$V$147,2,))</f>
        <v>Опасность от воздействия локальной вибрации при использовании ручных механизмов;</v>
      </c>
      <c r="H52" s="19" t="s">
        <v>285</v>
      </c>
      <c r="I52" s="19" t="str">
        <f>IF(F52="","",VLOOKUP(Q52,[24]списки!$O$2:$P$8,2))</f>
        <v xml:space="preserve">Возможный риск, необходимо уделить внимание </v>
      </c>
      <c r="J52" s="19" t="s">
        <v>286</v>
      </c>
      <c r="K52" s="20">
        <v>1</v>
      </c>
      <c r="L52" s="21">
        <v>0.5</v>
      </c>
      <c r="M52" s="20">
        <v>6</v>
      </c>
      <c r="N52" s="21">
        <v>6</v>
      </c>
      <c r="O52" s="20">
        <v>7</v>
      </c>
      <c r="P52" s="21">
        <v>7</v>
      </c>
      <c r="Q52" s="22">
        <v>42</v>
      </c>
      <c r="R52" s="23">
        <v>21</v>
      </c>
    </row>
    <row r="53" spans="1:18" ht="210" customHeight="1" x14ac:dyDescent="0.25">
      <c r="A53" s="16">
        <v>47</v>
      </c>
      <c r="B53" s="17" t="s">
        <v>1212</v>
      </c>
      <c r="C53" s="18" t="s">
        <v>1212</v>
      </c>
      <c r="E53" s="19" t="s">
        <v>309</v>
      </c>
      <c r="F53" s="19" t="s">
        <v>310</v>
      </c>
      <c r="G53" s="19" t="str">
        <f>IF(F53="","",VLOOKUP(F53,[24]списки!$U$2:$V$147,2,))</f>
        <v>Опасность, связанная с отсутствием на рабочем месте инструкций, содержащих порядок безопасного выполнения работ, и информации об имеющихся опасностях, связанных с выполнением рабочих операций;</v>
      </c>
      <c r="H53" s="19" t="s">
        <v>311</v>
      </c>
      <c r="I53" s="19" t="str">
        <f>IF(F53="","",VLOOKUP(Q53,[24]списки!$O$2:$P$8,2))</f>
        <v xml:space="preserve">Возможный риск, необходимо уделить внимание </v>
      </c>
      <c r="J53" s="19" t="s">
        <v>312</v>
      </c>
      <c r="K53" s="20">
        <v>1</v>
      </c>
      <c r="L53" s="21">
        <v>0.5</v>
      </c>
      <c r="M53" s="20">
        <v>6</v>
      </c>
      <c r="N53" s="21">
        <v>6</v>
      </c>
      <c r="O53" s="20">
        <v>7</v>
      </c>
      <c r="P53" s="21">
        <v>7</v>
      </c>
      <c r="Q53" s="22">
        <v>42</v>
      </c>
      <c r="R53" s="23">
        <v>21</v>
      </c>
    </row>
    <row r="54" spans="1:18" ht="210" customHeight="1" x14ac:dyDescent="0.25">
      <c r="A54" s="16">
        <v>48</v>
      </c>
      <c r="B54" s="17" t="s">
        <v>1240</v>
      </c>
      <c r="C54" s="18" t="s">
        <v>1240</v>
      </c>
      <c r="E54" s="19" t="s">
        <v>319</v>
      </c>
      <c r="F54" s="19" t="s">
        <v>320</v>
      </c>
      <c r="G54" s="19" t="str">
        <f>IF(F54="","",VLOOKUP(F54,[24]списки!$U$2:$V$147,2,))</f>
        <v xml:space="preserve"> Опасность, связанная с отсутствием на рабочем месте аптечки первой помощи, инструкции по оказанию первой помощи пострадавшему на производстве и средств связи;</v>
      </c>
      <c r="H54" s="19" t="s">
        <v>321</v>
      </c>
      <c r="I54" s="19" t="str">
        <f>IF(F54="","",VLOOKUP(Q54,[24]списки!$O$2:$P$8,2))</f>
        <v xml:space="preserve">Возможный риск, необходимо уделить внимание </v>
      </c>
      <c r="J54" s="19" t="s">
        <v>322</v>
      </c>
      <c r="K54" s="20">
        <v>1</v>
      </c>
      <c r="L54" s="21">
        <v>1</v>
      </c>
      <c r="M54" s="20">
        <v>6</v>
      </c>
      <c r="N54" s="21">
        <v>6</v>
      </c>
      <c r="O54" s="20">
        <v>7</v>
      </c>
      <c r="P54" s="21">
        <v>3</v>
      </c>
      <c r="Q54" s="22">
        <v>42</v>
      </c>
      <c r="R54" s="23">
        <v>18</v>
      </c>
    </row>
    <row r="55" spans="1:18" ht="210" customHeight="1" x14ac:dyDescent="0.25">
      <c r="A55" s="16">
        <v>49</v>
      </c>
      <c r="B55" s="17" t="s">
        <v>1212</v>
      </c>
      <c r="C55" s="18" t="s">
        <v>1212</v>
      </c>
      <c r="E55" s="19" t="s">
        <v>391</v>
      </c>
      <c r="F55" s="19" t="s">
        <v>392</v>
      </c>
      <c r="G55" s="19" t="str">
        <f>IF(F55="","",VLOOKUP(F55,[24]списки!$U$2:$V$147,2,))</f>
        <v xml:space="preserve"> Опасность, связанная с несоответствием средств индивидуальной защиты анатомическим особенностям человека;</v>
      </c>
      <c r="H55" s="19" t="s">
        <v>393</v>
      </c>
      <c r="I55" s="19" t="str">
        <f>IF(F55="","",VLOOKUP(Q55,[24]списки!$O$2:$P$8,2))</f>
        <v xml:space="preserve">Возможный риск, необходимо уделить внимание </v>
      </c>
      <c r="J55" s="19" t="s">
        <v>394</v>
      </c>
      <c r="K55" s="20">
        <v>1</v>
      </c>
      <c r="L55" s="21">
        <v>0.2</v>
      </c>
      <c r="M55" s="20">
        <v>6</v>
      </c>
      <c r="N55" s="21">
        <v>6</v>
      </c>
      <c r="O55" s="20">
        <v>7</v>
      </c>
      <c r="P55" s="21">
        <v>7</v>
      </c>
      <c r="Q55" s="22">
        <v>42</v>
      </c>
      <c r="R55" s="23">
        <v>8.4000000000000021</v>
      </c>
    </row>
    <row r="56" spans="1:18" ht="210" customHeight="1" x14ac:dyDescent="0.25">
      <c r="A56" s="16">
        <v>50</v>
      </c>
      <c r="B56" s="17" t="s">
        <v>1228</v>
      </c>
      <c r="C56" s="18" t="s">
        <v>1228</v>
      </c>
      <c r="E56" s="19" t="s">
        <v>1241</v>
      </c>
      <c r="F56" s="19" t="s">
        <v>145</v>
      </c>
      <c r="G56" s="19" t="str">
        <f>IF(F56="","",VLOOKUP(F56,[24]списки!$U$2:$V$147,2,))</f>
        <v>Опасность ожога от воздействия на незащищенные участки тела материалов, жидкостей или газов, имеющих высокую температуру;</v>
      </c>
      <c r="H56" s="19" t="s">
        <v>146</v>
      </c>
      <c r="I56" s="19" t="str">
        <f>IF(F56="","",VLOOKUP(Q56,[24]списки!$O$2:$P$8,2))</f>
        <v xml:space="preserve">Возможный риск, необходимо уделить внимание </v>
      </c>
      <c r="J56" s="19" t="s">
        <v>141</v>
      </c>
      <c r="K56" s="20">
        <v>1</v>
      </c>
      <c r="L56" s="21">
        <v>0.5</v>
      </c>
      <c r="M56" s="20">
        <v>6</v>
      </c>
      <c r="N56" s="21">
        <v>6</v>
      </c>
      <c r="O56" s="20">
        <v>7</v>
      </c>
      <c r="P56" s="21">
        <v>3</v>
      </c>
      <c r="Q56" s="22">
        <v>42</v>
      </c>
      <c r="R56" s="23">
        <v>9</v>
      </c>
    </row>
    <row r="57" spans="1:18" ht="210" customHeight="1" x14ac:dyDescent="0.25">
      <c r="A57" s="16">
        <v>51</v>
      </c>
      <c r="B57" s="17" t="s">
        <v>1242</v>
      </c>
      <c r="C57" s="18" t="s">
        <v>1242</v>
      </c>
      <c r="E57" s="19" t="s">
        <v>165</v>
      </c>
      <c r="F57" s="19" t="s">
        <v>166</v>
      </c>
      <c r="G57" s="19" t="str">
        <f>IF(F57="","",VLOOKUP(F57,[24]списки!$U$2:$V$147,2,))</f>
        <v xml:space="preserve"> Опасность теплового удара при длительном нахождении на открытом воздухе при прямом воздействии лучей солнца на незащищенную поверхность головы;</v>
      </c>
      <c r="H57" s="19" t="s">
        <v>167</v>
      </c>
      <c r="I57" s="19" t="str">
        <f>IF(F57="","",VLOOKUP(Q57,[24]списки!$O$2:$P$8,2))</f>
        <v xml:space="preserve">Возможный риск, необходимо уделить внимание </v>
      </c>
      <c r="J57" s="19" t="s">
        <v>168</v>
      </c>
      <c r="K57" s="20">
        <v>3</v>
      </c>
      <c r="L57" s="21">
        <v>1</v>
      </c>
      <c r="M57" s="20">
        <v>3</v>
      </c>
      <c r="N57" s="21">
        <v>3</v>
      </c>
      <c r="O57" s="20">
        <v>3</v>
      </c>
      <c r="P57" s="21">
        <v>3</v>
      </c>
      <c r="Q57" s="22">
        <v>27</v>
      </c>
      <c r="R57" s="23">
        <v>9</v>
      </c>
    </row>
    <row r="58" spans="1:18" ht="210" customHeight="1" x14ac:dyDescent="0.25">
      <c r="A58" s="16">
        <v>52</v>
      </c>
      <c r="B58" s="17" t="s">
        <v>1223</v>
      </c>
      <c r="C58" s="18" t="s">
        <v>1223</v>
      </c>
      <c r="E58" s="19" t="s">
        <v>1157</v>
      </c>
      <c r="F58" s="19" t="s">
        <v>977</v>
      </c>
      <c r="G58" s="19" t="str">
        <f>IF(F58="","",VLOOKUP(F58,[24]списки!$U$2:$V$147,2,))</f>
        <v xml:space="preserve"> Опасность теплового удара от воздействия окружающих поверхностей оборудования, имеющих высокую температуру;</v>
      </c>
      <c r="H58" s="19" t="s">
        <v>979</v>
      </c>
      <c r="I58" s="19" t="str">
        <f>IF(F58="","",VLOOKUP(Q58,[24]списки!$O$2:$P$8,2))</f>
        <v xml:space="preserve">Возможный риск, необходимо уделить внимание </v>
      </c>
      <c r="J58" s="19" t="s">
        <v>180</v>
      </c>
      <c r="K58" s="20">
        <v>3</v>
      </c>
      <c r="L58" s="21">
        <v>1</v>
      </c>
      <c r="M58" s="20">
        <v>3</v>
      </c>
      <c r="N58" s="21">
        <v>3</v>
      </c>
      <c r="O58" s="20">
        <v>3</v>
      </c>
      <c r="P58" s="21">
        <v>3</v>
      </c>
      <c r="Q58" s="22">
        <v>27</v>
      </c>
      <c r="R58" s="23">
        <v>9</v>
      </c>
    </row>
    <row r="59" spans="1:18" ht="210" customHeight="1" x14ac:dyDescent="0.25">
      <c r="A59" s="16">
        <v>53</v>
      </c>
      <c r="B59" s="17" t="s">
        <v>1243</v>
      </c>
      <c r="C59" s="18" t="s">
        <v>1243</v>
      </c>
      <c r="E59" s="19" t="s">
        <v>704</v>
      </c>
      <c r="F59" s="19" t="s">
        <v>705</v>
      </c>
      <c r="G59" s="19" t="str">
        <f>IF(F59="","",VLOOKUP(F59,[24]списки!$U$2:$V$147,2,))</f>
        <v>Опасность теплового удара при длительном нахождении в помещении с высокой температурой воздуха;</v>
      </c>
      <c r="H59" s="19" t="s">
        <v>707</v>
      </c>
      <c r="I59" s="19" t="str">
        <f>IF(F59="","",VLOOKUP(Q59,[24]списки!$O$2:$P$8,2))</f>
        <v xml:space="preserve">Возможный риск, необходимо уделить внимание </v>
      </c>
      <c r="J59" s="19" t="s">
        <v>180</v>
      </c>
      <c r="K59" s="20">
        <v>3</v>
      </c>
      <c r="L59" s="21">
        <v>1</v>
      </c>
      <c r="M59" s="20">
        <v>3</v>
      </c>
      <c r="N59" s="21">
        <v>3</v>
      </c>
      <c r="O59" s="20">
        <v>3</v>
      </c>
      <c r="P59" s="21">
        <v>3</v>
      </c>
      <c r="Q59" s="22">
        <v>27</v>
      </c>
      <c r="R59" s="23">
        <v>9</v>
      </c>
    </row>
    <row r="60" spans="1:18" ht="210" customHeight="1" x14ac:dyDescent="0.25">
      <c r="A60" s="16">
        <v>54</v>
      </c>
      <c r="B60" s="17" t="s">
        <v>1244</v>
      </c>
      <c r="C60" s="18" t="s">
        <v>1244</v>
      </c>
      <c r="E60" s="19" t="s">
        <v>171</v>
      </c>
      <c r="F60" s="19" t="s">
        <v>172</v>
      </c>
      <c r="G60" s="19" t="str">
        <f>IF(F60="","",VLOOKUP(F60,[24]списки!$U$2:$V$147,2,))</f>
        <v>Опасность воздействия пониженных температур воздуха;</v>
      </c>
      <c r="H60" s="19" t="s">
        <v>173</v>
      </c>
      <c r="I60" s="19" t="str">
        <f>IF(F60="","",VLOOKUP(Q60,[24]списки!$O$2:$P$8,2))</f>
        <v xml:space="preserve">Возможный риск, необходимо уделить внимание </v>
      </c>
      <c r="J60" s="19" t="s">
        <v>654</v>
      </c>
      <c r="K60" s="20">
        <v>3</v>
      </c>
      <c r="L60" s="21">
        <v>0.5</v>
      </c>
      <c r="M60" s="20">
        <v>3</v>
      </c>
      <c r="N60" s="21">
        <v>3</v>
      </c>
      <c r="O60" s="20">
        <v>3</v>
      </c>
      <c r="P60" s="21">
        <v>3</v>
      </c>
      <c r="Q60" s="22">
        <v>27</v>
      </c>
      <c r="R60" s="23">
        <v>4.5</v>
      </c>
    </row>
    <row r="61" spans="1:18" ht="210" customHeight="1" x14ac:dyDescent="0.25">
      <c r="A61" s="16">
        <v>55</v>
      </c>
      <c r="B61" s="17" t="s">
        <v>1215</v>
      </c>
      <c r="C61" s="18" t="s">
        <v>1215</v>
      </c>
      <c r="E61" s="19" t="s">
        <v>655</v>
      </c>
      <c r="F61" s="19" t="s">
        <v>178</v>
      </c>
      <c r="G61" s="19" t="str">
        <f>IF(F61="","",VLOOKUP(F61,[24]списки!$U$2:$V$147,2,))</f>
        <v>Опасность воздействия повышенных температур воздуха;</v>
      </c>
      <c r="H61" s="19" t="s">
        <v>179</v>
      </c>
      <c r="I61" s="19" t="str">
        <f>IF(F61="","",VLOOKUP(Q61,[24]списки!$O$2:$P$8,2))</f>
        <v xml:space="preserve">Возможный риск, необходимо уделить внимание </v>
      </c>
      <c r="J61" s="19" t="s">
        <v>180</v>
      </c>
      <c r="K61" s="20">
        <v>3</v>
      </c>
      <c r="L61" s="21">
        <v>1</v>
      </c>
      <c r="M61" s="20">
        <v>3</v>
      </c>
      <c r="N61" s="21">
        <v>3</v>
      </c>
      <c r="O61" s="20">
        <v>3</v>
      </c>
      <c r="P61" s="21">
        <v>3</v>
      </c>
      <c r="Q61" s="22">
        <v>27</v>
      </c>
      <c r="R61" s="23">
        <v>9</v>
      </c>
    </row>
    <row r="62" spans="1:18" ht="210" customHeight="1" x14ac:dyDescent="0.25">
      <c r="A62" s="16">
        <v>56</v>
      </c>
      <c r="B62" s="17" t="s">
        <v>1220</v>
      </c>
      <c r="C62" s="18" t="s">
        <v>1220</v>
      </c>
      <c r="E62" s="19" t="s">
        <v>171</v>
      </c>
      <c r="F62" s="19" t="s">
        <v>172</v>
      </c>
      <c r="G62" s="19" t="str">
        <f>IF(F62="","",VLOOKUP(F62,[24]списки!$U$2:$V$147,2,))</f>
        <v>Опасность воздействия пониженных температур воздуха;</v>
      </c>
      <c r="H62" s="19" t="s">
        <v>173</v>
      </c>
      <c r="I62" s="19" t="str">
        <f>IF(F62="","",VLOOKUP(Q62,[24]списки!$O$2:$P$8,2))</f>
        <v xml:space="preserve">Возможный риск, необходимо уделить внимание </v>
      </c>
      <c r="J62" s="19" t="s">
        <v>654</v>
      </c>
      <c r="K62" s="20">
        <v>3</v>
      </c>
      <c r="L62" s="21">
        <v>0.5</v>
      </c>
      <c r="M62" s="20">
        <v>3</v>
      </c>
      <c r="N62" s="21">
        <v>3</v>
      </c>
      <c r="O62" s="20">
        <v>3</v>
      </c>
      <c r="P62" s="21">
        <v>3</v>
      </c>
      <c r="Q62" s="22">
        <v>27</v>
      </c>
      <c r="R62" s="23">
        <v>4.5</v>
      </c>
    </row>
    <row r="63" spans="1:18" ht="210" customHeight="1" x14ac:dyDescent="0.25">
      <c r="A63" s="16">
        <v>57</v>
      </c>
      <c r="B63" s="17" t="s">
        <v>1245</v>
      </c>
      <c r="C63" s="18" t="s">
        <v>1245</v>
      </c>
      <c r="E63" s="19" t="s">
        <v>127</v>
      </c>
      <c r="F63" s="19" t="s">
        <v>128</v>
      </c>
      <c r="G63" s="19" t="str">
        <f>IF(F63="","",VLOOKUP(F63,[24]списки!$U$2:$V$147,2,))</f>
        <v>Опасность поражения током вследствие прямого контакта с токоведущими частями из-за касания незащищенными частями тела деталей, находящихся под напряжением;</v>
      </c>
      <c r="H63" s="19" t="s">
        <v>129</v>
      </c>
      <c r="I63" s="19" t="str">
        <f>IF(F63="","",VLOOKUP(Q63,[24]списки!$O$2:$P$8,2))</f>
        <v xml:space="preserve">Возможный риск, необходимо уделить внимание </v>
      </c>
      <c r="J63" s="19" t="s">
        <v>130</v>
      </c>
      <c r="K63" s="20">
        <v>0.5</v>
      </c>
      <c r="L63" s="21">
        <v>0.2</v>
      </c>
      <c r="M63" s="20">
        <v>3</v>
      </c>
      <c r="N63" s="21">
        <v>3</v>
      </c>
      <c r="O63" s="20">
        <v>15</v>
      </c>
      <c r="P63" s="21">
        <v>15</v>
      </c>
      <c r="Q63" s="22">
        <v>22.5</v>
      </c>
      <c r="R63" s="23">
        <v>9.0000000000000018</v>
      </c>
    </row>
    <row r="64" spans="1:18" ht="210" customHeight="1" x14ac:dyDescent="0.25">
      <c r="A64" s="16">
        <v>58</v>
      </c>
      <c r="B64" s="17" t="s">
        <v>1246</v>
      </c>
      <c r="C64" s="18" t="s">
        <v>1246</v>
      </c>
      <c r="E64" s="19" t="s">
        <v>133</v>
      </c>
      <c r="F64" s="19" t="s">
        <v>134</v>
      </c>
      <c r="G64" s="19" t="str">
        <f>IF(F64="","",VLOOKUP(F64,[24]списки!$U$2:$V$147,2,))</f>
        <v xml:space="preserve"> Опасность поражения током вследствие контакта с токоведущими частями, которые находятся под напряжением из-за неисправного состояния (косвенный контакт);</v>
      </c>
      <c r="H64" s="19" t="s">
        <v>135</v>
      </c>
      <c r="I64" s="19" t="str">
        <f>IF(F64="","",VLOOKUP(Q64,[24]списки!$O$2:$P$8,2))</f>
        <v xml:space="preserve">Возможный риск, необходимо уделить внимание </v>
      </c>
      <c r="J64" s="19" t="s">
        <v>130</v>
      </c>
      <c r="K64" s="20">
        <v>0.5</v>
      </c>
      <c r="L64" s="21">
        <v>0.2</v>
      </c>
      <c r="M64" s="20">
        <v>3</v>
      </c>
      <c r="N64" s="21">
        <v>3</v>
      </c>
      <c r="O64" s="20">
        <v>15</v>
      </c>
      <c r="P64" s="21">
        <v>15</v>
      </c>
      <c r="Q64" s="22">
        <v>22.5</v>
      </c>
      <c r="R64" s="23">
        <v>9.0000000000000018</v>
      </c>
    </row>
    <row r="65" spans="1:18" ht="210" customHeight="1" x14ac:dyDescent="0.25">
      <c r="A65" s="16">
        <v>59</v>
      </c>
      <c r="B65" s="17" t="s">
        <v>1247</v>
      </c>
      <c r="C65" s="18" t="s">
        <v>1247</v>
      </c>
      <c r="E65" s="19" t="s">
        <v>611</v>
      </c>
      <c r="F65" s="19" t="s">
        <v>612</v>
      </c>
      <c r="G65" s="19" t="str">
        <f>IF(F65="","",VLOOKUP(F65,[24]списки!$U$2:$V$147,2,))</f>
        <v>Опасность натыкания на неподвижную колющую поверхность (острие);</v>
      </c>
      <c r="H65" s="19" t="s">
        <v>614</v>
      </c>
      <c r="I65" s="19" t="str">
        <f>IF(F65="","",VLOOKUP(Q65,[24]списки!$O$2:$P$8,2))</f>
        <v xml:space="preserve">Возможный риск, необходимо уделить внимание </v>
      </c>
      <c r="J65" s="19" t="s">
        <v>615</v>
      </c>
      <c r="K65" s="20">
        <v>0.5</v>
      </c>
      <c r="L65" s="21">
        <v>0.2</v>
      </c>
      <c r="M65" s="20">
        <v>6</v>
      </c>
      <c r="N65" s="21">
        <v>6</v>
      </c>
      <c r="O65" s="20">
        <v>7</v>
      </c>
      <c r="P65" s="21">
        <v>7</v>
      </c>
      <c r="Q65" s="22">
        <v>21</v>
      </c>
      <c r="R65" s="23">
        <v>8.4000000000000021</v>
      </c>
    </row>
    <row r="66" spans="1:18" ht="210" customHeight="1" x14ac:dyDescent="0.25">
      <c r="A66" s="16">
        <v>60</v>
      </c>
      <c r="B66" s="17" t="s">
        <v>1248</v>
      </c>
      <c r="C66" s="18" t="s">
        <v>1248</v>
      </c>
      <c r="E66" s="19" t="s">
        <v>200</v>
      </c>
      <c r="F66" s="19" t="s">
        <v>222</v>
      </c>
      <c r="G66" s="19" t="str">
        <f>IF(F66="","",VLOOKUP(F66,[24]списки!$U$2:$V$147,2,))</f>
        <v>Опасность воздействия пыли на кожу;</v>
      </c>
      <c r="H66" s="19" t="s">
        <v>223</v>
      </c>
      <c r="I66" s="19" t="str">
        <f>IF(F66="","",VLOOKUP(Q66,[24]списки!$O$2:$P$8,2))</f>
        <v xml:space="preserve">Возможный риск, необходимо уделить внимание </v>
      </c>
      <c r="J66" s="19" t="s">
        <v>224</v>
      </c>
      <c r="K66" s="20">
        <v>0.5</v>
      </c>
      <c r="L66" s="21">
        <v>0.2</v>
      </c>
      <c r="M66" s="20">
        <v>6</v>
      </c>
      <c r="N66" s="21">
        <v>6</v>
      </c>
      <c r="O66" s="20">
        <v>7</v>
      </c>
      <c r="P66" s="21">
        <v>7</v>
      </c>
      <c r="Q66" s="22">
        <v>21</v>
      </c>
      <c r="R66" s="23">
        <v>8.4000000000000021</v>
      </c>
    </row>
    <row r="67" spans="1:18" ht="210" customHeight="1" x14ac:dyDescent="0.25">
      <c r="A67" s="16">
        <v>61</v>
      </c>
      <c r="B67" s="17" t="s">
        <v>1249</v>
      </c>
      <c r="C67" s="18" t="s">
        <v>1249</v>
      </c>
      <c r="E67" s="19" t="s">
        <v>302</v>
      </c>
      <c r="F67" s="19" t="s">
        <v>489</v>
      </c>
      <c r="G67" s="19" t="str">
        <f>IF(F67="","",VLOOKUP(F67,[24]списки!$U$2:$V$147,2,))</f>
        <v>Опасность, связанная с выбросом пыли;</v>
      </c>
      <c r="H67" s="19" t="s">
        <v>490</v>
      </c>
      <c r="I67" s="19" t="str">
        <f>IF(F67="","",VLOOKUP(Q67,[24]списки!$O$2:$P$8,2))</f>
        <v xml:space="preserve">Возможный риск, необходимо уделить внимание </v>
      </c>
      <c r="J67" s="19" t="s">
        <v>491</v>
      </c>
      <c r="K67" s="20">
        <v>0.5</v>
      </c>
      <c r="L67" s="21">
        <v>0.2</v>
      </c>
      <c r="M67" s="20">
        <v>6</v>
      </c>
      <c r="N67" s="21">
        <v>6</v>
      </c>
      <c r="O67" s="20">
        <v>7</v>
      </c>
      <c r="P67" s="21">
        <v>7</v>
      </c>
      <c r="Q67" s="22">
        <v>21</v>
      </c>
      <c r="R67" s="23">
        <v>8.4000000000000021</v>
      </c>
    </row>
    <row r="68" spans="1:18" ht="210" customHeight="1" x14ac:dyDescent="0.25">
      <c r="A68" s="16">
        <v>62</v>
      </c>
      <c r="B68" s="17" t="s">
        <v>1214</v>
      </c>
      <c r="C68" s="18" t="s">
        <v>1214</v>
      </c>
      <c r="E68" s="19" t="s">
        <v>227</v>
      </c>
      <c r="F68" s="19" t="s">
        <v>228</v>
      </c>
      <c r="G68" s="19" t="str">
        <f>IF(F68="","",VLOOKUP(F68,[24]списки!$U$2:$V$147,2,))</f>
        <v>Опасности воздействия воздушных взвесей вредных химических веществ;</v>
      </c>
      <c r="H68" s="19" t="s">
        <v>229</v>
      </c>
      <c r="I68" s="19" t="str">
        <f>IF(F68="","",VLOOKUP(Q68,[24]списки!$O$2:$P$8,2))</f>
        <v xml:space="preserve">Возможный риск, необходимо уделить внимание </v>
      </c>
      <c r="J68" s="19" t="s">
        <v>230</v>
      </c>
      <c r="K68" s="20">
        <v>0.5</v>
      </c>
      <c r="L68" s="21">
        <v>0.2</v>
      </c>
      <c r="M68" s="20">
        <v>6</v>
      </c>
      <c r="N68" s="21">
        <v>6</v>
      </c>
      <c r="O68" s="20">
        <v>7</v>
      </c>
      <c r="P68" s="21">
        <v>7</v>
      </c>
      <c r="Q68" s="22">
        <v>21</v>
      </c>
      <c r="R68" s="23">
        <v>8.4000000000000021</v>
      </c>
    </row>
    <row r="69" spans="1:18" ht="210" customHeight="1" x14ac:dyDescent="0.25">
      <c r="A69" s="16">
        <v>63</v>
      </c>
      <c r="B69" s="17" t="s">
        <v>1250</v>
      </c>
      <c r="C69" s="18" t="s">
        <v>1250</v>
      </c>
      <c r="E69" s="19" t="s">
        <v>261</v>
      </c>
      <c r="F69" s="19" t="s">
        <v>262</v>
      </c>
      <c r="G69" s="19" t="str">
        <f>IF(F69="","",VLOOKUP(F69,[24]списки!$U$2:$V$147,2,))</f>
        <v>Опасность, связанная с рабочей позой;</v>
      </c>
      <c r="H69" s="19" t="s">
        <v>263</v>
      </c>
      <c r="I69" s="19" t="str">
        <f>IF(F69="","",VLOOKUP(Q69,[24]списки!$O$2:$P$8,2))</f>
        <v xml:space="preserve">Возможный риск, необходимо уделить внимание </v>
      </c>
      <c r="J69" s="19" t="s">
        <v>264</v>
      </c>
      <c r="K69" s="20">
        <v>0.5</v>
      </c>
      <c r="L69" s="21">
        <v>0.2</v>
      </c>
      <c r="M69" s="20">
        <v>6</v>
      </c>
      <c r="N69" s="21">
        <v>6</v>
      </c>
      <c r="O69" s="20">
        <v>7</v>
      </c>
      <c r="P69" s="21">
        <v>7</v>
      </c>
      <c r="Q69" s="22">
        <v>21</v>
      </c>
      <c r="R69" s="23">
        <v>8.4000000000000021</v>
      </c>
    </row>
    <row r="70" spans="1:18" ht="210" customHeight="1" x14ac:dyDescent="0.25">
      <c r="A70" s="16">
        <v>64</v>
      </c>
      <c r="B70" s="17" t="s">
        <v>1212</v>
      </c>
      <c r="C70" s="18" t="s">
        <v>1212</v>
      </c>
      <c r="E70" s="19" t="s">
        <v>302</v>
      </c>
      <c r="F70" s="19" t="s">
        <v>303</v>
      </c>
      <c r="G70" s="19" t="str">
        <f>IF(F70="","",VLOOKUP(F70,[24]списки!$U$2:$V$147,2,))</f>
        <v>Опасность, связанная с воздействием общей вибрации;</v>
      </c>
      <c r="H70" s="19" t="s">
        <v>304</v>
      </c>
      <c r="I70" s="19" t="str">
        <f>IF(F70="","",VLOOKUP(Q70,[24]списки!$O$2:$P$8,2))</f>
        <v xml:space="preserve">Возможный риск, необходимо уделить внимание </v>
      </c>
      <c r="J70" s="19" t="s">
        <v>305</v>
      </c>
      <c r="K70" s="20">
        <v>0.5</v>
      </c>
      <c r="L70" s="21">
        <v>0.2</v>
      </c>
      <c r="M70" s="20">
        <v>6</v>
      </c>
      <c r="N70" s="21">
        <v>6</v>
      </c>
      <c r="O70" s="20">
        <v>7</v>
      </c>
      <c r="P70" s="21">
        <v>7</v>
      </c>
      <c r="Q70" s="22">
        <v>21</v>
      </c>
      <c r="R70" s="23">
        <v>8.4000000000000021</v>
      </c>
    </row>
    <row r="71" spans="1:18" ht="210" customHeight="1" x14ac:dyDescent="0.25">
      <c r="A71" s="16">
        <v>65</v>
      </c>
      <c r="B71" s="17" t="s">
        <v>1251</v>
      </c>
      <c r="C71" s="18" t="s">
        <v>1251</v>
      </c>
      <c r="E71" s="19" t="s">
        <v>287</v>
      </c>
      <c r="F71" s="19" t="s">
        <v>288</v>
      </c>
      <c r="G71" s="19" t="str">
        <f>IF(F71="","",VLOOKUP(F71,[24]списки!$U$2:$V$147,2,))</f>
        <v>Опасность недостаточной освещенности в рабочей зоне;</v>
      </c>
      <c r="H71" s="19" t="s">
        <v>289</v>
      </c>
      <c r="I71" s="19" t="str">
        <f>IF(F71="","",VLOOKUP(Q71,[24]списки!$O$2:$P$8,2))</f>
        <v xml:space="preserve">Возможный риск, необходимо уделить внимание </v>
      </c>
      <c r="J71" s="19" t="s">
        <v>290</v>
      </c>
      <c r="K71" s="20">
        <v>0.5</v>
      </c>
      <c r="L71" s="21">
        <v>0.2</v>
      </c>
      <c r="M71" s="20">
        <v>6</v>
      </c>
      <c r="N71" s="21">
        <v>6</v>
      </c>
      <c r="O71" s="20">
        <v>7</v>
      </c>
      <c r="P71" s="21">
        <v>7</v>
      </c>
      <c r="Q71" s="22">
        <v>21</v>
      </c>
      <c r="R71" s="23">
        <v>8.4000000000000021</v>
      </c>
    </row>
    <row r="72" spans="1:18" ht="210" customHeight="1" x14ac:dyDescent="0.25">
      <c r="A72" s="16">
        <v>66</v>
      </c>
      <c r="B72" s="17" t="s">
        <v>1252</v>
      </c>
      <c r="C72" s="18" t="s">
        <v>1252</v>
      </c>
      <c r="E72" s="19" t="s">
        <v>532</v>
      </c>
      <c r="F72" s="19" t="s">
        <v>950</v>
      </c>
      <c r="G72" s="19" t="str">
        <f>IF(F72="","",VLOOKUP(F72,[24]списки!$U$2:$V$147,2,))</f>
        <v>Опасность заражения;</v>
      </c>
      <c r="H72" s="19" t="s">
        <v>951</v>
      </c>
      <c r="I72" s="19" t="str">
        <f>IF(F72="","",VLOOKUP(Q72,[24]списки!$O$2:$P$8,2))</f>
        <v xml:space="preserve">Возможный риск, необходимо уделить внимание </v>
      </c>
      <c r="J72" s="19" t="s">
        <v>952</v>
      </c>
      <c r="K72" s="20">
        <v>0.5</v>
      </c>
      <c r="L72" s="21">
        <v>0.2</v>
      </c>
      <c r="M72" s="20">
        <v>6</v>
      </c>
      <c r="N72" s="21">
        <v>6</v>
      </c>
      <c r="O72" s="20">
        <v>7</v>
      </c>
      <c r="P72" s="21">
        <v>7</v>
      </c>
      <c r="Q72" s="22">
        <v>21</v>
      </c>
      <c r="R72" s="23">
        <v>8.4000000000000021</v>
      </c>
    </row>
    <row r="73" spans="1:18" ht="210" customHeight="1" x14ac:dyDescent="0.25">
      <c r="A73" s="16">
        <v>67</v>
      </c>
      <c r="B73" s="17" t="s">
        <v>1252</v>
      </c>
      <c r="C73" s="18" t="s">
        <v>1252</v>
      </c>
      <c r="E73" s="19" t="s">
        <v>840</v>
      </c>
      <c r="F73" s="19" t="s">
        <v>841</v>
      </c>
      <c r="G73" s="19" t="str">
        <f>IF(F73="","",VLOOKUP(F73,[24]списки!$U$2:$V$147,2,))</f>
        <v xml:space="preserve"> Опасность утонуть в водоеме;</v>
      </c>
      <c r="H73" s="19" t="s">
        <v>843</v>
      </c>
      <c r="I73" s="19" t="str">
        <f>IF(F73="","",VLOOKUP(Q73,[24]списки!$O$2:$P$8,2))</f>
        <v xml:space="preserve">Возможный риск, необходимо уделить внимание </v>
      </c>
      <c r="J73" s="19" t="s">
        <v>844</v>
      </c>
      <c r="K73" s="20">
        <v>0.5</v>
      </c>
      <c r="L73" s="21">
        <v>0.2</v>
      </c>
      <c r="M73" s="20">
        <v>6</v>
      </c>
      <c r="N73" s="21">
        <v>6</v>
      </c>
      <c r="O73" s="20">
        <v>7</v>
      </c>
      <c r="P73" s="21">
        <v>7</v>
      </c>
      <c r="Q73" s="22">
        <v>21</v>
      </c>
      <c r="R73" s="23">
        <v>8.4000000000000021</v>
      </c>
    </row>
    <row r="74" spans="1:18" ht="210" customHeight="1" x14ac:dyDescent="0.25">
      <c r="A74" s="16">
        <v>68</v>
      </c>
      <c r="B74" s="17" t="s">
        <v>1253</v>
      </c>
      <c r="C74" s="18" t="s">
        <v>1253</v>
      </c>
      <c r="E74" s="19" t="s">
        <v>845</v>
      </c>
      <c r="F74" s="19" t="s">
        <v>846</v>
      </c>
      <c r="G74" s="19" t="str">
        <f>IF(F74="","",VLOOKUP(F74,[24]списки!$U$2:$V$147,2,))</f>
        <v>Опасность утонуть в технологической емкости;</v>
      </c>
      <c r="H74" s="19" t="s">
        <v>848</v>
      </c>
      <c r="I74" s="19" t="str">
        <f>IF(F74="","",VLOOKUP(Q74,[24]списки!$O$2:$P$8,2))</f>
        <v xml:space="preserve">Возможный риск, необходимо уделить внимание </v>
      </c>
      <c r="J74" s="19" t="s">
        <v>849</v>
      </c>
      <c r="K74" s="20">
        <v>0.5</v>
      </c>
      <c r="L74" s="21">
        <v>0.2</v>
      </c>
      <c r="M74" s="20">
        <v>6</v>
      </c>
      <c r="N74" s="21">
        <v>6</v>
      </c>
      <c r="O74" s="20">
        <v>7</v>
      </c>
      <c r="P74" s="21">
        <v>7</v>
      </c>
      <c r="Q74" s="22">
        <v>21</v>
      </c>
      <c r="R74" s="23">
        <v>8.4000000000000021</v>
      </c>
    </row>
    <row r="75" spans="1:18" ht="210" customHeight="1" x14ac:dyDescent="0.25">
      <c r="A75" s="16">
        <v>69</v>
      </c>
      <c r="B75" s="17" t="s">
        <v>1254</v>
      </c>
      <c r="C75" s="18" t="s">
        <v>1254</v>
      </c>
      <c r="E75" s="19" t="s">
        <v>315</v>
      </c>
      <c r="F75" s="19" t="s">
        <v>316</v>
      </c>
      <c r="G75" s="19" t="str">
        <f>IF(F75="","",VLOOKUP(F75,[24]списки!$U$2:$V$147,2,))</f>
        <v>Опасность, связанная с отсутствием описанных мероприятий (содержания действий) при возникновении неисправностей (опасных ситуаций) при обслуживании устройств, оборудования, приборов или при использовании биологически опасных веществ;</v>
      </c>
      <c r="H75" s="19" t="s">
        <v>317</v>
      </c>
      <c r="I75" s="19" t="str">
        <f>IF(F75="","",VLOOKUP(Q75,[24]списки!$O$2:$P$8,2))</f>
        <v xml:space="preserve">Возможный риск, необходимо уделить внимание </v>
      </c>
      <c r="J75" s="19" t="s">
        <v>318</v>
      </c>
      <c r="K75" s="20">
        <v>0.5</v>
      </c>
      <c r="L75" s="21">
        <v>0.2</v>
      </c>
      <c r="M75" s="20">
        <v>6</v>
      </c>
      <c r="N75" s="21">
        <v>6</v>
      </c>
      <c r="O75" s="20">
        <v>7</v>
      </c>
      <c r="P75" s="21">
        <v>7</v>
      </c>
      <c r="Q75" s="22">
        <v>21</v>
      </c>
      <c r="R75" s="23">
        <v>8.4000000000000021</v>
      </c>
    </row>
    <row r="76" spans="1:18" ht="210" customHeight="1" x14ac:dyDescent="0.25">
      <c r="A76" s="16">
        <v>70</v>
      </c>
      <c r="B76" s="17" t="s">
        <v>1255</v>
      </c>
      <c r="C76" s="18" t="s">
        <v>1255</v>
      </c>
      <c r="E76" s="19" t="s">
        <v>662</v>
      </c>
      <c r="F76" s="19" t="s">
        <v>663</v>
      </c>
      <c r="G76" s="19" t="str">
        <f>IF(F76="","",VLOOKUP(F76,[24]списки!$U$2:$V$147,2,))</f>
        <v xml:space="preserve"> Опасность воздействия повышенной температуры окружающей среды;</v>
      </c>
      <c r="H76" s="19" t="s">
        <v>665</v>
      </c>
      <c r="I76" s="19" t="str">
        <f>IF(F76="","",VLOOKUP(Q76,[24]списки!$O$2:$P$8,2))</f>
        <v xml:space="preserve">Возможный риск, необходимо уделить внимание </v>
      </c>
      <c r="J76" s="19" t="s">
        <v>666</v>
      </c>
      <c r="K76" s="20">
        <v>0.5</v>
      </c>
      <c r="L76" s="21">
        <v>0.2</v>
      </c>
      <c r="M76" s="20">
        <v>6</v>
      </c>
      <c r="N76" s="21">
        <v>6</v>
      </c>
      <c r="O76" s="20">
        <v>7</v>
      </c>
      <c r="P76" s="21">
        <v>7</v>
      </c>
      <c r="Q76" s="22">
        <v>21</v>
      </c>
      <c r="R76" s="23">
        <v>8.4000000000000021</v>
      </c>
    </row>
    <row r="77" spans="1:18" ht="210" customHeight="1" x14ac:dyDescent="0.25">
      <c r="A77" s="16">
        <v>71</v>
      </c>
      <c r="B77" s="17" t="s">
        <v>1256</v>
      </c>
      <c r="C77" s="18" t="s">
        <v>1256</v>
      </c>
      <c r="E77" s="19" t="s">
        <v>19</v>
      </c>
      <c r="F77" s="19" t="s">
        <v>20</v>
      </c>
      <c r="G77" s="19" t="str">
        <f>IF(F77="","",VLOOKUP(F77,[24]списки!$U$2:$V$147,2,))</f>
        <v>Опасность падения из-за потери равновесия, в том числе при спотыкании или подскальзывании, при передвижении по скользким поверхностям или мокрым полам;</v>
      </c>
      <c r="H77" s="19" t="s">
        <v>21</v>
      </c>
      <c r="I77" s="19" t="str">
        <f>IF(F77="","",VLOOKUP(Q77,[24]списки!$O$2:$P$8,2))</f>
        <v>Небольшой риск, меры не требуются</v>
      </c>
      <c r="J77" s="19" t="s">
        <v>397</v>
      </c>
      <c r="K77" s="20">
        <v>1</v>
      </c>
      <c r="L77" s="21">
        <v>1</v>
      </c>
      <c r="M77" s="20">
        <v>6</v>
      </c>
      <c r="N77" s="21">
        <v>6</v>
      </c>
      <c r="O77" s="20">
        <v>3</v>
      </c>
      <c r="P77" s="21">
        <v>3</v>
      </c>
      <c r="Q77" s="22">
        <v>18</v>
      </c>
      <c r="R77" s="23">
        <v>18</v>
      </c>
    </row>
    <row r="78" spans="1:18" ht="210" customHeight="1" x14ac:dyDescent="0.25">
      <c r="A78" s="16">
        <v>72</v>
      </c>
      <c r="B78" s="17" t="s">
        <v>1232</v>
      </c>
      <c r="C78" s="18" t="s">
        <v>1232</v>
      </c>
      <c r="E78" s="19" t="s">
        <v>181</v>
      </c>
      <c r="F78" s="19" t="s">
        <v>182</v>
      </c>
      <c r="G78" s="19" t="str">
        <f>IF(F78="","",VLOOKUP(F78,[24]списки!$U$2:$V$147,2,))</f>
        <v>Опасность воздействия влажности;</v>
      </c>
      <c r="H78" s="19" t="s">
        <v>183</v>
      </c>
      <c r="I78" s="19" t="str">
        <f>IF(F78="","",VLOOKUP(Q78,[24]списки!$O$2:$P$8,2))</f>
        <v>Небольшой риск, меры не требуются</v>
      </c>
      <c r="J78" s="19" t="s">
        <v>184</v>
      </c>
      <c r="K78" s="20">
        <v>3</v>
      </c>
      <c r="L78" s="21">
        <v>3</v>
      </c>
      <c r="M78" s="20">
        <v>6</v>
      </c>
      <c r="N78" s="21">
        <v>6</v>
      </c>
      <c r="O78" s="20">
        <v>1</v>
      </c>
      <c r="P78" s="21">
        <v>1</v>
      </c>
      <c r="Q78" s="22">
        <v>18</v>
      </c>
      <c r="R78" s="23">
        <v>18</v>
      </c>
    </row>
    <row r="79" spans="1:18" ht="210" customHeight="1" x14ac:dyDescent="0.25">
      <c r="A79" s="16">
        <v>73</v>
      </c>
      <c r="B79" s="17" t="s">
        <v>1257</v>
      </c>
      <c r="C79" s="18" t="s">
        <v>1257</v>
      </c>
      <c r="E79" s="19" t="s">
        <v>149</v>
      </c>
      <c r="F79" s="19" t="s">
        <v>150</v>
      </c>
      <c r="G79" s="19" t="str">
        <f>IF(F79="","",VLOOKUP(F79,[24]списки!$U$2:$V$147,2,))</f>
        <v xml:space="preserve"> Опасность поражения при прямом попадании молнии;</v>
      </c>
      <c r="H79" s="19" t="s">
        <v>151</v>
      </c>
      <c r="I79" s="19" t="str">
        <f>IF(F79="","",VLOOKUP(Q79,[24]списки!$O$2:$P$8,2))</f>
        <v>Небольшой риск, меры не требуются</v>
      </c>
      <c r="J79" s="19" t="s">
        <v>152</v>
      </c>
      <c r="K79" s="20">
        <v>0.1</v>
      </c>
      <c r="L79" s="21">
        <v>0.1</v>
      </c>
      <c r="M79" s="20">
        <v>3</v>
      </c>
      <c r="N79" s="21">
        <v>3</v>
      </c>
      <c r="O79" s="20">
        <v>40</v>
      </c>
      <c r="P79" s="21">
        <v>40</v>
      </c>
      <c r="Q79" s="22">
        <v>12.000000000000002</v>
      </c>
      <c r="R79" s="23">
        <v>12.000000000000002</v>
      </c>
    </row>
    <row r="80" spans="1:18" ht="210" customHeight="1" x14ac:dyDescent="0.25">
      <c r="A80" s="16">
        <v>74</v>
      </c>
      <c r="B80" s="17" t="s">
        <v>1252</v>
      </c>
      <c r="C80" s="18" t="s">
        <v>1252</v>
      </c>
      <c r="E80" s="19" t="s">
        <v>155</v>
      </c>
      <c r="F80" s="19" t="s">
        <v>156</v>
      </c>
      <c r="G80" s="19" t="str">
        <f>IF(F80="","",VLOOKUP(F80,[24]списки!$U$2:$V$147,2,))</f>
        <v xml:space="preserve"> Опасность косвенного поражения молнией;</v>
      </c>
      <c r="H80" s="19" t="s">
        <v>157</v>
      </c>
      <c r="I80" s="19" t="str">
        <f>IF(F80="","",VLOOKUP(Q80,[24]списки!$O$2:$P$8,2))</f>
        <v>Небольшой риск, меры не требуются</v>
      </c>
      <c r="J80" s="19" t="s">
        <v>152</v>
      </c>
      <c r="K80" s="20">
        <v>0.1</v>
      </c>
      <c r="L80" s="21">
        <v>0.1</v>
      </c>
      <c r="M80" s="20">
        <v>3</v>
      </c>
      <c r="N80" s="21">
        <v>3</v>
      </c>
      <c r="O80" s="20">
        <v>40</v>
      </c>
      <c r="P80" s="21">
        <v>40</v>
      </c>
      <c r="Q80" s="22">
        <v>12.000000000000002</v>
      </c>
      <c r="R80" s="23">
        <v>12.000000000000002</v>
      </c>
    </row>
    <row r="81" spans="1:18" ht="210" customHeight="1" x14ac:dyDescent="0.25">
      <c r="A81" s="16">
        <v>75</v>
      </c>
      <c r="B81" s="17" t="s">
        <v>1258</v>
      </c>
      <c r="C81" s="18" t="s">
        <v>1258</v>
      </c>
      <c r="E81" s="19" t="s">
        <v>585</v>
      </c>
      <c r="F81" s="19" t="s">
        <v>586</v>
      </c>
      <c r="G81" s="19" t="str">
        <f>IF(F81="","",VLOOKUP(F81,[24]списки!$U$2:$V$147,2,))</f>
        <v>Опасность насилия от третьих лиц;</v>
      </c>
      <c r="H81" s="19" t="s">
        <v>587</v>
      </c>
      <c r="I81" s="19" t="str">
        <f>IF(F81="","",VLOOKUP(Q81,[24]списки!$O$2:$P$8,2))</f>
        <v>Небольшой риск, меры не требуются</v>
      </c>
      <c r="J81" s="19" t="s">
        <v>184</v>
      </c>
      <c r="K81" s="20">
        <v>0.1</v>
      </c>
      <c r="L81" s="21">
        <v>0.1</v>
      </c>
      <c r="M81" s="20">
        <v>6</v>
      </c>
      <c r="N81" s="21">
        <v>6</v>
      </c>
      <c r="O81" s="20">
        <v>15</v>
      </c>
      <c r="P81" s="21">
        <v>15</v>
      </c>
      <c r="Q81" s="22">
        <v>9.0000000000000018</v>
      </c>
      <c r="R81" s="23">
        <v>9.0000000000000018</v>
      </c>
    </row>
    <row r="82" spans="1:18" ht="210" customHeight="1" x14ac:dyDescent="0.25">
      <c r="A82" s="16">
        <v>76</v>
      </c>
      <c r="B82" s="17" t="s">
        <v>1214</v>
      </c>
      <c r="C82" s="18" t="s">
        <v>1214</v>
      </c>
      <c r="E82" s="19" t="s">
        <v>211</v>
      </c>
      <c r="F82" s="19" t="s">
        <v>212</v>
      </c>
      <c r="G82" s="19" t="str">
        <f>IF(F82="","",VLOOKUP(F82,[24]списки!$U$2:$V$147,2,))</f>
        <v>Опасность воздействия на кожные покровы смазочных масел;</v>
      </c>
      <c r="H82" s="19" t="s">
        <v>213</v>
      </c>
      <c r="I82" s="19" t="str">
        <f>IF(F82="","",VLOOKUP(Q82,[24]списки!$O$2:$P$8,2))</f>
        <v>Небольшой риск, меры не требуются</v>
      </c>
      <c r="J82" s="19" t="s">
        <v>184</v>
      </c>
      <c r="K82" s="20">
        <v>0.5</v>
      </c>
      <c r="L82" s="21">
        <v>0.5</v>
      </c>
      <c r="M82" s="20">
        <v>6</v>
      </c>
      <c r="N82" s="21">
        <v>6</v>
      </c>
      <c r="O82" s="20">
        <v>3</v>
      </c>
      <c r="P82" s="21">
        <v>3</v>
      </c>
      <c r="Q82" s="22">
        <v>9</v>
      </c>
      <c r="R82" s="23">
        <v>9</v>
      </c>
    </row>
    <row r="83" spans="1:18" ht="210" customHeight="1" x14ac:dyDescent="0.25">
      <c r="A83" s="16">
        <v>77</v>
      </c>
      <c r="B83" s="17" t="s">
        <v>1259</v>
      </c>
      <c r="C83" s="18" t="s">
        <v>1259</v>
      </c>
      <c r="E83" s="19" t="s">
        <v>478</v>
      </c>
      <c r="F83" s="19" t="s">
        <v>479</v>
      </c>
      <c r="G83" s="19" t="str">
        <f>IF(F83="","",VLOOKUP(F83,[24]списки!$U$2:$V$147,2,))</f>
        <v>Опасность воздействия на кожные покровы чистящих и обезжиривающих веществ;</v>
      </c>
      <c r="H83" s="19" t="s">
        <v>480</v>
      </c>
      <c r="I83" s="19" t="str">
        <f>IF(F83="","",VLOOKUP(Q83,[24]списки!$O$2:$P$8,2))</f>
        <v>Небольшой риск, меры не требуются</v>
      </c>
      <c r="J83" s="19" t="s">
        <v>184</v>
      </c>
      <c r="K83" s="20">
        <v>0.5</v>
      </c>
      <c r="L83" s="21">
        <v>0.5</v>
      </c>
      <c r="M83" s="20">
        <v>6</v>
      </c>
      <c r="N83" s="21">
        <v>6</v>
      </c>
      <c r="O83" s="20">
        <v>3</v>
      </c>
      <c r="P83" s="21">
        <v>3</v>
      </c>
      <c r="Q83" s="22">
        <v>9</v>
      </c>
      <c r="R83" s="23">
        <v>9</v>
      </c>
    </row>
    <row r="84" spans="1:18" ht="210" customHeight="1" x14ac:dyDescent="0.25">
      <c r="A84" s="16">
        <v>78</v>
      </c>
      <c r="B84" s="17" t="s">
        <v>1242</v>
      </c>
      <c r="C84" s="18" t="s">
        <v>1242</v>
      </c>
      <c r="E84" s="19" t="s">
        <v>240</v>
      </c>
      <c r="F84" s="19" t="s">
        <v>241</v>
      </c>
      <c r="G84" s="19" t="str">
        <f>IF(F84="","",VLOOKUP(F84,[24]списки!$U$2:$V$147,2,))</f>
        <v>Опасность из-за воздействия микроорганизмов-продуцентов, препаратов, содержащих живые клетки и споры микроорганизмов;</v>
      </c>
      <c r="H84" s="19" t="s">
        <v>242</v>
      </c>
      <c r="I84" s="19" t="str">
        <f>IF(F84="","",VLOOKUP(Q84,[24]списки!$O$2:$P$8,2))</f>
        <v>Небольшой риск, меры не требуются</v>
      </c>
      <c r="J84" s="19" t="s">
        <v>243</v>
      </c>
      <c r="K84" s="20">
        <v>0.5</v>
      </c>
      <c r="L84" s="21">
        <v>0.5</v>
      </c>
      <c r="M84" s="20">
        <v>6</v>
      </c>
      <c r="N84" s="21">
        <v>6</v>
      </c>
      <c r="O84" s="20">
        <v>3</v>
      </c>
      <c r="P84" s="21">
        <v>3</v>
      </c>
      <c r="Q84" s="22">
        <v>9</v>
      </c>
      <c r="R84" s="23">
        <v>9</v>
      </c>
    </row>
    <row r="85" spans="1:18" ht="210" customHeight="1" x14ac:dyDescent="0.25">
      <c r="A85" s="16">
        <v>79</v>
      </c>
      <c r="B85" s="17" t="s">
        <v>1260</v>
      </c>
      <c r="C85" s="18" t="s">
        <v>1260</v>
      </c>
      <c r="E85" s="19" t="s">
        <v>515</v>
      </c>
      <c r="F85" s="19" t="s">
        <v>516</v>
      </c>
      <c r="G85" s="19" t="str">
        <f>IF(F85="","",VLOOKUP(F85,[24]списки!$U$2:$V$147,2,))</f>
        <v>Опасность психических нагрузок, стрессов;</v>
      </c>
      <c r="H85" s="19" t="s">
        <v>517</v>
      </c>
      <c r="I85" s="19" t="str">
        <f>IF(F85="","",VLOOKUP(Q85,[24]списки!$O$2:$P$8,2))</f>
        <v>Небольшой риск, меры не требуются</v>
      </c>
      <c r="J85" s="19" t="s">
        <v>243</v>
      </c>
      <c r="K85" s="20">
        <v>0.5</v>
      </c>
      <c r="L85" s="21">
        <v>0.5</v>
      </c>
      <c r="M85" s="20">
        <v>6</v>
      </c>
      <c r="N85" s="21">
        <v>6</v>
      </c>
      <c r="O85" s="20">
        <v>3</v>
      </c>
      <c r="P85" s="21">
        <v>3</v>
      </c>
      <c r="Q85" s="22">
        <v>9</v>
      </c>
      <c r="R85" s="23">
        <v>9</v>
      </c>
    </row>
    <row r="86" spans="1:18" ht="210" customHeight="1" x14ac:dyDescent="0.25">
      <c r="A86" s="16">
        <v>80</v>
      </c>
      <c r="B86" s="17" t="s">
        <v>1261</v>
      </c>
      <c r="C86" s="18" t="s">
        <v>1261</v>
      </c>
      <c r="E86" s="19" t="s">
        <v>273</v>
      </c>
      <c r="F86" s="19" t="s">
        <v>274</v>
      </c>
      <c r="G86" s="19" t="str">
        <f>IF(F86="","",VLOOKUP(F86,[24]списки!$U$2:$V$147,2,))</f>
        <v>Опасность перенапряжения зрительного анализатора;</v>
      </c>
      <c r="H86" s="19" t="s">
        <v>275</v>
      </c>
      <c r="I86" s="19" t="str">
        <f>IF(F86="","",VLOOKUP(Q86,[24]списки!$O$2:$P$8,2))</f>
        <v>Небольшой риск, меры не требуются</v>
      </c>
      <c r="J86" s="19" t="s">
        <v>243</v>
      </c>
      <c r="K86" s="20">
        <v>0.5</v>
      </c>
      <c r="L86" s="21">
        <v>0.5</v>
      </c>
      <c r="M86" s="20">
        <v>6</v>
      </c>
      <c r="N86" s="21">
        <v>6</v>
      </c>
      <c r="O86" s="20">
        <v>3</v>
      </c>
      <c r="P86" s="21">
        <v>3</v>
      </c>
      <c r="Q86" s="22">
        <v>9</v>
      </c>
      <c r="R86" s="23">
        <v>9</v>
      </c>
    </row>
    <row r="87" spans="1:18" ht="210" customHeight="1" x14ac:dyDescent="0.25">
      <c r="A87" s="16">
        <v>81</v>
      </c>
      <c r="B87" s="17" t="s">
        <v>1262</v>
      </c>
      <c r="C87" s="18" t="s">
        <v>1262</v>
      </c>
      <c r="E87" s="19" t="s">
        <v>278</v>
      </c>
      <c r="F87" s="19" t="s">
        <v>279</v>
      </c>
      <c r="G87" s="19" t="str">
        <f>IF(F87="","",VLOOKUP(F87,[24]списки!$U$2:$V$147,2,))</f>
        <v>Опасность, связанная с возможностью не услышать звуковой сигнал об опасности;</v>
      </c>
      <c r="H87" s="19" t="s">
        <v>280</v>
      </c>
      <c r="I87" s="19" t="str">
        <f>IF(F87="","",VLOOKUP(Q87,[24]списки!$O$2:$P$8,2))</f>
        <v>Небольшой риск, меры не требуются</v>
      </c>
      <c r="J87" s="19" t="s">
        <v>243</v>
      </c>
      <c r="K87" s="20">
        <v>0.5</v>
      </c>
      <c r="L87" s="21">
        <v>0.52</v>
      </c>
      <c r="M87" s="20">
        <v>6</v>
      </c>
      <c r="N87" s="21">
        <v>6</v>
      </c>
      <c r="O87" s="20">
        <v>3</v>
      </c>
      <c r="P87" s="21">
        <v>3</v>
      </c>
      <c r="Q87" s="22">
        <v>9</v>
      </c>
      <c r="R87" s="23">
        <v>9.36</v>
      </c>
    </row>
    <row r="88" spans="1:18" ht="210" customHeight="1" x14ac:dyDescent="0.25">
      <c r="A88" s="16">
        <v>82</v>
      </c>
      <c r="B88" s="17" t="s">
        <v>1208</v>
      </c>
      <c r="C88" s="18" t="s">
        <v>1208</v>
      </c>
      <c r="E88" s="19" t="s">
        <v>297</v>
      </c>
      <c r="F88" s="19" t="s">
        <v>298</v>
      </c>
      <c r="G88" s="19" t="str">
        <f>IF(F88="","",VLOOKUP(F88,[24]списки!$U$2:$V$147,2,))</f>
        <v>Опасность пониженной контрастности;</v>
      </c>
      <c r="H88" s="19" t="s">
        <v>299</v>
      </c>
      <c r="I88" s="19" t="str">
        <f>IF(F88="","",VLOOKUP(Q88,[24]списки!$O$2:$P$8,2))</f>
        <v>Небольшой риск, меры не требуются</v>
      </c>
      <c r="J88" s="19" t="s">
        <v>243</v>
      </c>
      <c r="K88" s="20">
        <v>0.2</v>
      </c>
      <c r="L88" s="21">
        <v>0.2</v>
      </c>
      <c r="M88" s="20">
        <v>6</v>
      </c>
      <c r="N88" s="21">
        <v>6</v>
      </c>
      <c r="O88" s="20">
        <v>7</v>
      </c>
      <c r="P88" s="21">
        <v>7</v>
      </c>
      <c r="Q88" s="22">
        <v>8.4000000000000021</v>
      </c>
      <c r="R88" s="23">
        <v>8.4000000000000021</v>
      </c>
    </row>
    <row r="89" spans="1:18" ht="210" customHeight="1" x14ac:dyDescent="0.25">
      <c r="A89" s="16">
        <v>83</v>
      </c>
      <c r="B89" s="17" t="s">
        <v>1263</v>
      </c>
      <c r="C89" s="18" t="s">
        <v>1263</v>
      </c>
      <c r="E89" s="19" t="s">
        <v>577</v>
      </c>
      <c r="F89" s="19" t="s">
        <v>578</v>
      </c>
      <c r="G89" s="19" t="str">
        <f>IF(F89="","",VLOOKUP(F89,[24]списки!$U$2:$V$147,2,))</f>
        <v>Опасность, связанная с дегустацией отравленной пищи;</v>
      </c>
      <c r="H89" s="19" t="s">
        <v>579</v>
      </c>
      <c r="I89" s="19" t="str">
        <f>IF(F89="","",VLOOKUP(Q89,[24]списки!$O$2:$P$8,2))</f>
        <v>Небольшой риск, меры не требуются</v>
      </c>
      <c r="J89" s="19" t="s">
        <v>184</v>
      </c>
      <c r="K89" s="20">
        <v>0.2</v>
      </c>
      <c r="L89" s="21">
        <v>0.2</v>
      </c>
      <c r="M89" s="20">
        <v>6</v>
      </c>
      <c r="N89" s="21">
        <v>6</v>
      </c>
      <c r="O89" s="20">
        <v>7</v>
      </c>
      <c r="P89" s="21">
        <v>7</v>
      </c>
      <c r="Q89" s="22">
        <v>8.4000000000000021</v>
      </c>
      <c r="R89" s="23">
        <v>8.4000000000000021</v>
      </c>
    </row>
    <row r="90" spans="1:18" ht="210" customHeight="1" x14ac:dyDescent="0.25">
      <c r="A90" s="16">
        <v>84</v>
      </c>
      <c r="B90" s="17" t="s">
        <v>1264</v>
      </c>
      <c r="C90" s="18" t="s">
        <v>1264</v>
      </c>
      <c r="E90" s="19" t="s">
        <v>582</v>
      </c>
      <c r="F90" s="19" t="s">
        <v>583</v>
      </c>
      <c r="G90" s="19" t="str">
        <f>IF(F90="","",VLOOKUP(F90,[24]списки!$U$2:$V$147,2,))</f>
        <v>Опасность насилия от враждебно настроенных работников;</v>
      </c>
      <c r="H90" s="19" t="s">
        <v>584</v>
      </c>
      <c r="I90" s="19" t="str">
        <f>IF(F90="","",VLOOKUP(Q90,[24]списки!$O$2:$P$8,2))</f>
        <v>Небольшой риск, меры не требуются</v>
      </c>
      <c r="J90" s="19" t="s">
        <v>184</v>
      </c>
      <c r="K90" s="20">
        <v>0.2</v>
      </c>
      <c r="L90" s="21">
        <v>0.2</v>
      </c>
      <c r="M90" s="20">
        <v>6</v>
      </c>
      <c r="N90" s="21">
        <v>6</v>
      </c>
      <c r="O90" s="20">
        <v>7</v>
      </c>
      <c r="P90" s="21">
        <v>7</v>
      </c>
      <c r="Q90" s="22">
        <v>8.4000000000000021</v>
      </c>
      <c r="R90" s="23">
        <v>8.4000000000000021</v>
      </c>
    </row>
    <row r="91" spans="1:18" ht="210" customHeight="1" x14ac:dyDescent="0.25">
      <c r="A91" s="16">
        <v>85</v>
      </c>
      <c r="B91" s="17" t="s">
        <v>1220</v>
      </c>
      <c r="C91" s="18" t="s">
        <v>1220</v>
      </c>
      <c r="E91" s="19" t="s">
        <v>302</v>
      </c>
      <c r="F91" s="19" t="s">
        <v>530</v>
      </c>
      <c r="G91" s="19" t="str">
        <f>IF(F91="","",VLOOKUP(F91,[24]списки!$U$2:$V$147,2,))</f>
        <v>Опасность, связанная с воздействием электростатического поля;</v>
      </c>
      <c r="H91" s="19" t="s">
        <v>531</v>
      </c>
      <c r="I91" s="19" t="str">
        <f>IF(F91="","",VLOOKUP(Q91,[24]списки!$O$2:$P$8,2))</f>
        <v>Небольшой риск, меры не требуются</v>
      </c>
      <c r="J91" s="19" t="s">
        <v>243</v>
      </c>
      <c r="K91" s="20">
        <v>0.2</v>
      </c>
      <c r="L91" s="21">
        <v>0.2</v>
      </c>
      <c r="M91" s="20">
        <v>6</v>
      </c>
      <c r="N91" s="21">
        <v>6</v>
      </c>
      <c r="O91" s="20">
        <v>3</v>
      </c>
      <c r="P91" s="21">
        <v>3</v>
      </c>
      <c r="Q91" s="22">
        <v>3.6000000000000005</v>
      </c>
      <c r="R91" s="23">
        <v>3.6000000000000005</v>
      </c>
    </row>
    <row r="92" spans="1:18" ht="210" customHeight="1" x14ac:dyDescent="0.25">
      <c r="A92" s="16">
        <v>86</v>
      </c>
      <c r="B92" s="17"/>
      <c r="G92" s="19" t="str">
        <f>IF(F92="","",VLOOKUP(F92,[24]списки!$U$2:$V$147,2,))</f>
        <v/>
      </c>
      <c r="I92" s="19" t="str">
        <f>IF(F92="","",VLOOKUP(Q92,[24]списки!$O$2:$P$8,2))</f>
        <v/>
      </c>
    </row>
    <row r="93" spans="1:18" x14ac:dyDescent="0.25">
      <c r="A93" s="16">
        <v>87</v>
      </c>
    </row>
    <row r="94" spans="1:18" x14ac:dyDescent="0.25">
      <c r="A94" s="16">
        <v>88</v>
      </c>
    </row>
    <row r="95" spans="1:18" x14ac:dyDescent="0.25">
      <c r="A95" s="16">
        <v>89</v>
      </c>
    </row>
    <row r="96" spans="1:18" x14ac:dyDescent="0.25">
      <c r="A96" s="16">
        <v>90</v>
      </c>
    </row>
    <row r="97" spans="1:1" x14ac:dyDescent="0.25">
      <c r="A97" s="16">
        <v>91</v>
      </c>
    </row>
    <row r="98" spans="1:1" x14ac:dyDescent="0.25">
      <c r="A98" s="16">
        <v>92</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7 Q9:R10 Q13:R13 Q16:R1048576">
    <cfRule type="expression" dxfId="931" priority="21">
      <formula>IF(ROW(Q1)&gt;6,Q1&gt;400)</formula>
    </cfRule>
    <cfRule type="expression" dxfId="930" priority="22">
      <formula>IF(ROW(Q1)&gt;6,Q1&gt;200)</formula>
    </cfRule>
    <cfRule type="expression" dxfId="929" priority="23">
      <formula>IF(ROW(Q1)&gt;6,Q1&gt;70)</formula>
    </cfRule>
    <cfRule type="expression" dxfId="928" priority="24">
      <formula>IF(ROW(Q1)&gt;6,Q1&gt;20)</formula>
    </cfRule>
  </conditionalFormatting>
  <conditionalFormatting sqref="Q8:R8">
    <cfRule type="expression" dxfId="927" priority="17">
      <formula>IF(ROW(Q8)&gt;6,Q8&gt;400)</formula>
    </cfRule>
    <cfRule type="expression" dxfId="926" priority="18">
      <formula>IF(ROW(Q8)&gt;6,Q8&gt;200)</formula>
    </cfRule>
    <cfRule type="expression" dxfId="925" priority="19">
      <formula>IF(ROW(Q8)&gt;6,Q8&gt;70)</formula>
    </cfRule>
    <cfRule type="expression" dxfId="924" priority="20">
      <formula>IF(ROW(Q8)&gt;6,Q8&gt;20)</formula>
    </cfRule>
  </conditionalFormatting>
  <conditionalFormatting sqref="Q11:R11">
    <cfRule type="expression" dxfId="923" priority="13">
      <formula>IF(ROW(Q11)&gt;6,Q11&gt;400)</formula>
    </cfRule>
    <cfRule type="expression" dxfId="922" priority="14">
      <formula>IF(ROW(Q11)&gt;6,Q11&gt;200)</formula>
    </cfRule>
    <cfRule type="expression" dxfId="921" priority="15">
      <formula>IF(ROW(Q11)&gt;6,Q11&gt;70)</formula>
    </cfRule>
    <cfRule type="expression" dxfId="920" priority="16">
      <formula>IF(ROW(Q11)&gt;6,Q11&gt;20)</formula>
    </cfRule>
  </conditionalFormatting>
  <conditionalFormatting sqref="Q12:R12">
    <cfRule type="expression" dxfId="919" priority="9">
      <formula>IF(ROW(Q12)&gt;6,Q12&gt;400)</formula>
    </cfRule>
    <cfRule type="expression" dxfId="918" priority="10">
      <formula>IF(ROW(Q12)&gt;6,Q12&gt;200)</formula>
    </cfRule>
    <cfRule type="expression" dxfId="917" priority="11">
      <formula>IF(ROW(Q12)&gt;6,Q12&gt;70)</formula>
    </cfRule>
    <cfRule type="expression" dxfId="916" priority="12">
      <formula>IF(ROW(Q12)&gt;6,Q12&gt;20)</formula>
    </cfRule>
  </conditionalFormatting>
  <conditionalFormatting sqref="Q14:R14">
    <cfRule type="expression" dxfId="915" priority="5">
      <formula>IF(ROW(Q14)&gt;6,Q14&gt;400)</formula>
    </cfRule>
    <cfRule type="expression" dxfId="914" priority="6">
      <formula>IF(ROW(Q14)&gt;6,Q14&gt;200)</formula>
    </cfRule>
    <cfRule type="expression" dxfId="913" priority="7">
      <formula>IF(ROW(Q14)&gt;6,Q14&gt;70)</formula>
    </cfRule>
    <cfRule type="expression" dxfId="912" priority="8">
      <formula>IF(ROW(Q14)&gt;6,Q14&gt;20)</formula>
    </cfRule>
  </conditionalFormatting>
  <conditionalFormatting sqref="Q15:R15">
    <cfRule type="expression" dxfId="911" priority="1">
      <formula>IF(ROW(Q15)&gt;6,Q15&gt;400)</formula>
    </cfRule>
    <cfRule type="expression" dxfId="910" priority="2">
      <formula>IF(ROW(Q15)&gt;6,Q15&gt;200)</formula>
    </cfRule>
    <cfRule type="expression" dxfId="909" priority="3">
      <formula>IF(ROW(Q15)&gt;6,Q15&gt;70)</formula>
    </cfRule>
    <cfRule type="expression" dxfId="908" priority="4">
      <formula>IF(ROW(Q15)&gt;6,Q15&gt;20)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rintOptions horizontalCentered="1" verticalCentered="1"/>
  <pageMargins left="0.31496062992125984" right="0.31496062992125984" top="0.35433070866141736" bottom="0.35433070866141736" header="0.31496062992125984" footer="0.31496062992125984"/>
  <pageSetup paperSize="9" scale="36"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58"/>
  <sheetViews>
    <sheetView view="pageBreakPreview" zoomScale="60" zoomScaleNormal="80" workbookViewId="0">
      <selection activeCell="B7" sqref="B7"/>
    </sheetView>
  </sheetViews>
  <sheetFormatPr defaultColWidth="9.140625" defaultRowHeight="21" x14ac:dyDescent="0.25"/>
  <cols>
    <col min="1" max="1" width="7.42578125" style="16" customWidth="1"/>
    <col min="2" max="2" width="159.7109375" style="18" customWidth="1"/>
    <col min="3" max="3" width="77.5703125" style="18" hidden="1" customWidth="1"/>
    <col min="4" max="4" width="12.7109375" style="18" hidden="1" customWidth="1"/>
    <col min="5" max="5" width="20.85546875" style="19" customWidth="1"/>
    <col min="6" max="6" width="11.5703125" style="19" customWidth="1"/>
    <col min="7" max="7" width="39.85546875" style="19" customWidth="1"/>
    <col min="8" max="8" width="33.28515625" style="19" customWidth="1"/>
    <col min="9" max="9" width="32.140625" style="19" customWidth="1"/>
    <col min="10" max="10" width="37.42578125" style="19" customWidth="1"/>
    <col min="11" max="11" width="6.85546875" style="20" customWidth="1"/>
    <col min="12" max="12" width="6.85546875" style="21" customWidth="1"/>
    <col min="13" max="13" width="6.85546875" style="20" customWidth="1"/>
    <col min="14" max="14" width="6.85546875" style="21" customWidth="1"/>
    <col min="15" max="15" width="6.85546875" style="20" customWidth="1"/>
    <col min="16" max="16" width="6.85546875" style="21" customWidth="1"/>
    <col min="17" max="17" width="6.85546875" style="22" customWidth="1"/>
    <col min="18" max="18" width="6.85546875" style="23" customWidth="1"/>
    <col min="19" max="19" width="52.140625" style="24" customWidth="1"/>
    <col min="20" max="20" width="6.85546875" style="25" hidden="1" customWidth="1"/>
    <col min="21" max="16384" width="9.140625" style="26"/>
  </cols>
  <sheetData>
    <row r="1" spans="1:20" s="7" customFormat="1" x14ac:dyDescent="0.25">
      <c r="A1" s="1"/>
      <c r="B1" s="2"/>
      <c r="C1" s="2"/>
      <c r="D1" s="2"/>
      <c r="E1" s="9"/>
      <c r="F1" s="9"/>
      <c r="G1" s="9"/>
      <c r="H1" s="9"/>
      <c r="I1" s="9"/>
      <c r="J1" s="9"/>
      <c r="K1" s="3"/>
      <c r="L1" s="3"/>
      <c r="M1" s="3"/>
      <c r="N1" s="3"/>
      <c r="O1" s="3"/>
      <c r="P1" s="3"/>
      <c r="Q1" s="3"/>
      <c r="R1" s="4"/>
      <c r="S1" s="5"/>
      <c r="T1" s="6"/>
    </row>
    <row r="2" spans="1:20" s="7" customFormat="1" hidden="1" x14ac:dyDescent="0.25">
      <c r="A2" s="8"/>
      <c r="B2" s="9"/>
      <c r="C2" s="9"/>
      <c r="D2" s="9"/>
      <c r="E2" s="9"/>
      <c r="F2" s="9"/>
      <c r="G2" s="9"/>
      <c r="H2" s="9"/>
      <c r="I2" s="9"/>
      <c r="J2" s="9"/>
      <c r="K2" s="10"/>
      <c r="L2" s="10"/>
      <c r="M2" s="10"/>
      <c r="N2" s="10"/>
      <c r="O2" s="10"/>
      <c r="P2" s="10"/>
      <c r="Q2" s="10"/>
      <c r="R2" s="11"/>
      <c r="S2" s="5"/>
      <c r="T2" s="6"/>
    </row>
    <row r="3" spans="1:20" s="7" customFormat="1" ht="21.75" thickBot="1" x14ac:dyDescent="0.3">
      <c r="A3" s="8"/>
      <c r="B3" s="9"/>
      <c r="C3" s="9"/>
      <c r="D3" s="9"/>
      <c r="E3" s="9"/>
      <c r="F3" s="9"/>
      <c r="G3" s="9"/>
      <c r="H3" s="9"/>
      <c r="I3" s="9"/>
      <c r="J3" s="9"/>
      <c r="K3" s="10"/>
      <c r="L3" s="10"/>
      <c r="M3" s="10"/>
      <c r="N3" s="10"/>
      <c r="O3" s="10"/>
      <c r="P3" s="10"/>
      <c r="Q3" s="10"/>
      <c r="R3" s="11"/>
      <c r="S3" s="5"/>
      <c r="T3" s="6"/>
    </row>
    <row r="4" spans="1:20" s="13" customFormat="1" x14ac:dyDescent="0.25">
      <c r="A4" s="95" t="s">
        <v>0</v>
      </c>
      <c r="B4" s="92" t="s">
        <v>1</v>
      </c>
      <c r="C4" s="92" t="s">
        <v>2</v>
      </c>
      <c r="D4" s="92"/>
      <c r="E4" s="92" t="s">
        <v>3</v>
      </c>
      <c r="F4" s="89" t="s">
        <v>4</v>
      </c>
      <c r="G4" s="90"/>
      <c r="H4" s="92" t="s">
        <v>5</v>
      </c>
      <c r="I4" s="92" t="s">
        <v>6</v>
      </c>
      <c r="J4" s="92" t="s">
        <v>7</v>
      </c>
      <c r="K4" s="93" t="s">
        <v>8</v>
      </c>
      <c r="L4" s="93"/>
      <c r="M4" s="93"/>
      <c r="N4" s="93"/>
      <c r="O4" s="93"/>
      <c r="P4" s="93"/>
      <c r="Q4" s="93"/>
      <c r="R4" s="94"/>
      <c r="S4" s="83"/>
      <c r="T4" s="12"/>
    </row>
    <row r="5" spans="1:20" s="13" customFormat="1" x14ac:dyDescent="0.25">
      <c r="A5" s="96"/>
      <c r="B5" s="86"/>
      <c r="C5" s="86"/>
      <c r="D5" s="86"/>
      <c r="E5" s="86"/>
      <c r="F5" s="86" t="s">
        <v>9</v>
      </c>
      <c r="G5" s="86" t="s">
        <v>10</v>
      </c>
      <c r="H5" s="86"/>
      <c r="I5" s="86"/>
      <c r="J5" s="86"/>
      <c r="K5" s="88" t="s">
        <v>11</v>
      </c>
      <c r="L5" s="88"/>
      <c r="M5" s="88" t="s">
        <v>12</v>
      </c>
      <c r="N5" s="88"/>
      <c r="O5" s="88" t="s">
        <v>13</v>
      </c>
      <c r="P5" s="88"/>
      <c r="Q5" s="88" t="s">
        <v>14</v>
      </c>
      <c r="R5" s="91"/>
      <c r="S5" s="84"/>
      <c r="T5" s="12"/>
    </row>
    <row r="6" spans="1:20" s="13" customFormat="1" ht="42.75" thickBot="1" x14ac:dyDescent="0.3">
      <c r="A6" s="97"/>
      <c r="B6" s="87"/>
      <c r="C6" s="87"/>
      <c r="D6" s="87"/>
      <c r="E6" s="87"/>
      <c r="F6" s="87"/>
      <c r="G6" s="87"/>
      <c r="H6" s="87"/>
      <c r="I6" s="87"/>
      <c r="J6" s="87"/>
      <c r="K6" s="14" t="s">
        <v>15</v>
      </c>
      <c r="L6" s="14" t="s">
        <v>16</v>
      </c>
      <c r="M6" s="14" t="s">
        <v>15</v>
      </c>
      <c r="N6" s="14" t="s">
        <v>16</v>
      </c>
      <c r="O6" s="14" t="s">
        <v>15</v>
      </c>
      <c r="P6" s="14" t="s">
        <v>16</v>
      </c>
      <c r="Q6" s="14" t="s">
        <v>15</v>
      </c>
      <c r="R6" s="15" t="s">
        <v>16</v>
      </c>
      <c r="S6" s="85"/>
      <c r="T6" s="12"/>
    </row>
    <row r="7" spans="1:20" ht="409.5" x14ac:dyDescent="0.25">
      <c r="A7" s="35">
        <v>1</v>
      </c>
      <c r="B7" s="17" t="s">
        <v>1265</v>
      </c>
      <c r="C7" s="18" t="s">
        <v>1266</v>
      </c>
      <c r="D7" s="36"/>
      <c r="E7" s="19" t="s">
        <v>19</v>
      </c>
      <c r="F7" s="19" t="s">
        <v>20</v>
      </c>
      <c r="G7" s="19" t="s">
        <v>594</v>
      </c>
      <c r="H7" s="19" t="s">
        <v>21</v>
      </c>
      <c r="I7" s="19" t="s">
        <v>595</v>
      </c>
      <c r="J7" s="19" t="s">
        <v>397</v>
      </c>
      <c r="K7" s="20">
        <v>1</v>
      </c>
      <c r="L7" s="21">
        <v>1</v>
      </c>
      <c r="M7" s="20">
        <v>6</v>
      </c>
      <c r="N7" s="21">
        <v>6</v>
      </c>
      <c r="O7" s="20">
        <v>3</v>
      </c>
      <c r="P7" s="21">
        <v>3</v>
      </c>
      <c r="Q7" s="22">
        <v>18</v>
      </c>
      <c r="R7" s="23">
        <v>18</v>
      </c>
    </row>
    <row r="8" spans="1:20" ht="409.5" x14ac:dyDescent="0.25">
      <c r="A8" s="35">
        <v>2</v>
      </c>
      <c r="B8" s="17" t="s">
        <v>1267</v>
      </c>
      <c r="C8" s="18" t="s">
        <v>1268</v>
      </c>
      <c r="D8" s="36"/>
      <c r="E8" s="19" t="s">
        <v>267</v>
      </c>
      <c r="F8" s="19" t="s">
        <v>268</v>
      </c>
      <c r="G8" s="19" t="s">
        <v>796</v>
      </c>
      <c r="H8" s="19" t="s">
        <v>269</v>
      </c>
      <c r="I8" s="19" t="s">
        <v>599</v>
      </c>
      <c r="J8" s="19" t="s">
        <v>270</v>
      </c>
      <c r="K8" s="20">
        <v>1</v>
      </c>
      <c r="L8" s="21">
        <v>0.5</v>
      </c>
      <c r="M8" s="20">
        <v>6</v>
      </c>
      <c r="N8" s="21">
        <v>6</v>
      </c>
      <c r="O8" s="20">
        <v>7</v>
      </c>
      <c r="P8" s="21">
        <v>7</v>
      </c>
      <c r="Q8" s="22">
        <v>42</v>
      </c>
      <c r="R8" s="23">
        <v>21</v>
      </c>
    </row>
    <row r="9" spans="1:20" ht="409.5" x14ac:dyDescent="0.25">
      <c r="A9" s="35">
        <v>3</v>
      </c>
      <c r="B9" s="17" t="s">
        <v>1269</v>
      </c>
      <c r="C9" s="18" t="s">
        <v>1270</v>
      </c>
      <c r="D9" s="36"/>
      <c r="E9" s="19" t="s">
        <v>25</v>
      </c>
      <c r="F9" s="19" t="s">
        <v>26</v>
      </c>
      <c r="G9" s="19" t="s">
        <v>598</v>
      </c>
      <c r="H9" s="19" t="s">
        <v>27</v>
      </c>
      <c r="I9" s="19" t="s">
        <v>599</v>
      </c>
      <c r="J9" s="19" t="s">
        <v>28</v>
      </c>
      <c r="K9" s="20">
        <v>0.5</v>
      </c>
      <c r="L9" s="21">
        <v>0.2</v>
      </c>
      <c r="M9" s="20">
        <v>6</v>
      </c>
      <c r="N9" s="21">
        <v>6</v>
      </c>
      <c r="O9" s="20">
        <v>15</v>
      </c>
      <c r="P9" s="21">
        <v>15</v>
      </c>
      <c r="Q9" s="22">
        <v>45</v>
      </c>
      <c r="R9" s="23">
        <v>18.000000000000004</v>
      </c>
    </row>
    <row r="10" spans="1:20" ht="409.5" x14ac:dyDescent="0.25">
      <c r="A10" s="35">
        <v>4</v>
      </c>
      <c r="B10" s="17" t="s">
        <v>1271</v>
      </c>
      <c r="C10" s="18" t="s">
        <v>1271</v>
      </c>
      <c r="D10" s="36"/>
      <c r="E10" s="19" t="s">
        <v>278</v>
      </c>
      <c r="F10" s="19" t="s">
        <v>279</v>
      </c>
      <c r="G10" s="19" t="s">
        <v>797</v>
      </c>
      <c r="H10" s="19" t="s">
        <v>280</v>
      </c>
      <c r="I10" s="19" t="s">
        <v>595</v>
      </c>
      <c r="J10" s="19" t="s">
        <v>243</v>
      </c>
      <c r="K10" s="20">
        <v>0.5</v>
      </c>
      <c r="L10" s="21">
        <v>0.52</v>
      </c>
      <c r="M10" s="20">
        <v>6</v>
      </c>
      <c r="N10" s="21">
        <v>6</v>
      </c>
      <c r="O10" s="20">
        <v>3</v>
      </c>
      <c r="P10" s="21">
        <v>3</v>
      </c>
      <c r="Q10" s="22">
        <v>9</v>
      </c>
      <c r="R10" s="23">
        <v>9.36</v>
      </c>
    </row>
    <row r="11" spans="1:20" ht="409.5" x14ac:dyDescent="0.25">
      <c r="A11" s="35">
        <v>5</v>
      </c>
      <c r="B11" s="17" t="s">
        <v>1272</v>
      </c>
      <c r="C11" s="18" t="s">
        <v>1273</v>
      </c>
      <c r="D11" s="36"/>
      <c r="E11" s="19" t="s">
        <v>37</v>
      </c>
      <c r="F11" s="19" t="s">
        <v>38</v>
      </c>
      <c r="G11" s="19" t="s">
        <v>602</v>
      </c>
      <c r="H11" s="19" t="s">
        <v>39</v>
      </c>
      <c r="I11" s="19" t="s">
        <v>599</v>
      </c>
      <c r="J11" s="19" t="s">
        <v>28</v>
      </c>
      <c r="K11" s="20">
        <v>0.5</v>
      </c>
      <c r="L11" s="21">
        <v>0.2</v>
      </c>
      <c r="M11" s="20">
        <v>6</v>
      </c>
      <c r="N11" s="21">
        <v>6</v>
      </c>
      <c r="O11" s="20">
        <v>15</v>
      </c>
      <c r="P11" s="21">
        <v>15</v>
      </c>
      <c r="Q11" s="22">
        <v>45</v>
      </c>
      <c r="R11" s="23">
        <v>18.000000000000004</v>
      </c>
    </row>
    <row r="12" spans="1:20" ht="409.5" x14ac:dyDescent="0.25">
      <c r="A12" s="35">
        <v>6</v>
      </c>
      <c r="B12" s="17" t="s">
        <v>1274</v>
      </c>
      <c r="C12" s="18" t="s">
        <v>1275</v>
      </c>
      <c r="D12" s="36"/>
      <c r="E12" s="19" t="s">
        <v>42</v>
      </c>
      <c r="F12" s="19" t="s">
        <v>43</v>
      </c>
      <c r="G12" s="19" t="s">
        <v>605</v>
      </c>
      <c r="H12" s="19" t="s">
        <v>44</v>
      </c>
      <c r="I12" s="19" t="s">
        <v>599</v>
      </c>
      <c r="J12" s="19" t="s">
        <v>45</v>
      </c>
      <c r="K12" s="20">
        <v>1</v>
      </c>
      <c r="L12" s="21">
        <v>0.5</v>
      </c>
      <c r="M12" s="20">
        <v>6</v>
      </c>
      <c r="N12" s="21">
        <v>6</v>
      </c>
      <c r="O12" s="20">
        <v>7</v>
      </c>
      <c r="P12" s="21">
        <v>7</v>
      </c>
      <c r="Q12" s="22">
        <v>42</v>
      </c>
      <c r="R12" s="23">
        <v>21</v>
      </c>
    </row>
    <row r="13" spans="1:20" ht="252" x14ac:dyDescent="0.25">
      <c r="A13" s="35">
        <v>7</v>
      </c>
      <c r="B13" s="17" t="s">
        <v>1276</v>
      </c>
      <c r="C13" s="18" t="s">
        <v>1277</v>
      </c>
      <c r="D13" s="36"/>
      <c r="E13" s="19" t="s">
        <v>48</v>
      </c>
      <c r="F13" s="19" t="s">
        <v>49</v>
      </c>
      <c r="G13" s="19" t="s">
        <v>608</v>
      </c>
      <c r="H13" s="19" t="s">
        <v>50</v>
      </c>
      <c r="I13" s="19" t="s">
        <v>599</v>
      </c>
      <c r="J13" s="19" t="s">
        <v>51</v>
      </c>
      <c r="K13" s="20">
        <v>1</v>
      </c>
      <c r="L13" s="21">
        <v>0.5</v>
      </c>
      <c r="M13" s="20">
        <v>6</v>
      </c>
      <c r="N13" s="21">
        <v>6</v>
      </c>
      <c r="O13" s="20">
        <v>7</v>
      </c>
      <c r="P13" s="21">
        <v>7</v>
      </c>
      <c r="Q13" s="22">
        <v>42</v>
      </c>
      <c r="R13" s="23">
        <v>21</v>
      </c>
    </row>
    <row r="14" spans="1:20" ht="409.5" x14ac:dyDescent="0.25">
      <c r="A14" s="35">
        <v>8</v>
      </c>
      <c r="B14" s="17" t="s">
        <v>1278</v>
      </c>
      <c r="C14" s="18" t="s">
        <v>1279</v>
      </c>
      <c r="D14" s="36"/>
      <c r="E14" s="19" t="s">
        <v>611</v>
      </c>
      <c r="F14" s="19" t="s">
        <v>612</v>
      </c>
      <c r="G14" s="19" t="s">
        <v>613</v>
      </c>
      <c r="H14" s="19" t="s">
        <v>614</v>
      </c>
      <c r="I14" s="19" t="s">
        <v>599</v>
      </c>
      <c r="J14" s="19" t="s">
        <v>615</v>
      </c>
      <c r="K14" s="20">
        <v>0.5</v>
      </c>
      <c r="L14" s="21">
        <v>0.2</v>
      </c>
      <c r="M14" s="20">
        <v>6</v>
      </c>
      <c r="N14" s="21">
        <v>6</v>
      </c>
      <c r="O14" s="20">
        <v>7</v>
      </c>
      <c r="P14" s="21">
        <v>7</v>
      </c>
      <c r="Q14" s="22">
        <v>21</v>
      </c>
      <c r="R14" s="23">
        <v>8.4000000000000021</v>
      </c>
    </row>
    <row r="15" spans="1:20" ht="409.5" x14ac:dyDescent="0.25">
      <c r="A15" s="35">
        <v>9</v>
      </c>
      <c r="B15" s="17" t="s">
        <v>1280</v>
      </c>
      <c r="C15" s="18" t="s">
        <v>1280</v>
      </c>
      <c r="D15" s="36"/>
      <c r="E15" s="19" t="s">
        <v>54</v>
      </c>
      <c r="F15" s="19" t="s">
        <v>55</v>
      </c>
      <c r="G15" s="19" t="s">
        <v>618</v>
      </c>
      <c r="H15" s="19" t="s">
        <v>56</v>
      </c>
      <c r="I15" s="19" t="s">
        <v>599</v>
      </c>
      <c r="J15" s="19" t="s">
        <v>57</v>
      </c>
      <c r="K15" s="20">
        <v>1</v>
      </c>
      <c r="L15" s="21">
        <v>0.5</v>
      </c>
      <c r="M15" s="20">
        <v>6</v>
      </c>
      <c r="N15" s="21">
        <v>6</v>
      </c>
      <c r="O15" s="20">
        <v>7</v>
      </c>
      <c r="P15" s="21">
        <v>7</v>
      </c>
      <c r="Q15" s="22">
        <v>42</v>
      </c>
      <c r="R15" s="23">
        <v>21</v>
      </c>
    </row>
    <row r="16" spans="1:20" ht="336" x14ac:dyDescent="0.25">
      <c r="A16" s="35">
        <v>10</v>
      </c>
      <c r="B16" s="17" t="s">
        <v>1281</v>
      </c>
      <c r="C16" s="18" t="s">
        <v>1282</v>
      </c>
      <c r="D16" s="36"/>
      <c r="E16" s="19" t="s">
        <v>60</v>
      </c>
      <c r="F16" s="19" t="s">
        <v>61</v>
      </c>
      <c r="G16" s="19" t="s">
        <v>621</v>
      </c>
      <c r="H16" s="19" t="s">
        <v>62</v>
      </c>
      <c r="I16" s="19" t="s">
        <v>599</v>
      </c>
      <c r="J16" s="19" t="s">
        <v>51</v>
      </c>
      <c r="K16" s="20">
        <v>0.5</v>
      </c>
      <c r="L16" s="21">
        <v>0.2</v>
      </c>
      <c r="M16" s="20">
        <v>6</v>
      </c>
      <c r="N16" s="21">
        <v>6</v>
      </c>
      <c r="O16" s="20">
        <v>15</v>
      </c>
      <c r="P16" s="21">
        <v>15</v>
      </c>
      <c r="Q16" s="22">
        <v>45</v>
      </c>
      <c r="R16" s="23">
        <v>18.000000000000004</v>
      </c>
    </row>
    <row r="17" spans="1:18" ht="409.5" x14ac:dyDescent="0.25">
      <c r="A17" s="35">
        <v>11</v>
      </c>
      <c r="B17" s="17" t="s">
        <v>1283</v>
      </c>
      <c r="C17" s="18" t="s">
        <v>1284</v>
      </c>
      <c r="D17" s="36"/>
      <c r="E17" s="19" t="s">
        <v>65</v>
      </c>
      <c r="F17" s="19" t="s">
        <v>66</v>
      </c>
      <c r="G17" s="19" t="s">
        <v>624</v>
      </c>
      <c r="H17" s="19" t="s">
        <v>67</v>
      </c>
      <c r="I17" s="19" t="s">
        <v>599</v>
      </c>
      <c r="J17" s="19" t="s">
        <v>51</v>
      </c>
      <c r="K17" s="20">
        <v>0.5</v>
      </c>
      <c r="L17" s="21">
        <v>0.2</v>
      </c>
      <c r="M17" s="20">
        <v>6</v>
      </c>
      <c r="N17" s="21">
        <v>6</v>
      </c>
      <c r="O17" s="20">
        <v>15</v>
      </c>
      <c r="P17" s="21">
        <v>15</v>
      </c>
      <c r="Q17" s="22">
        <v>45</v>
      </c>
      <c r="R17" s="23">
        <v>18.000000000000004</v>
      </c>
    </row>
    <row r="18" spans="1:18" ht="409.5" x14ac:dyDescent="0.25">
      <c r="A18" s="35">
        <v>12</v>
      </c>
      <c r="B18" s="17" t="s">
        <v>1285</v>
      </c>
      <c r="C18" s="18" t="s">
        <v>1286</v>
      </c>
      <c r="D18" s="36"/>
      <c r="E18" s="19" t="s">
        <v>65</v>
      </c>
      <c r="F18" s="19" t="s">
        <v>70</v>
      </c>
      <c r="G18" s="19" t="s">
        <v>627</v>
      </c>
      <c r="H18" s="19" t="s">
        <v>71</v>
      </c>
      <c r="I18" s="19" t="s">
        <v>599</v>
      </c>
      <c r="J18" s="19" t="s">
        <v>72</v>
      </c>
      <c r="K18" s="20">
        <v>0.5</v>
      </c>
      <c r="L18" s="21">
        <v>0.2</v>
      </c>
      <c r="M18" s="20">
        <v>6</v>
      </c>
      <c r="N18" s="21">
        <v>6</v>
      </c>
      <c r="O18" s="20">
        <v>15</v>
      </c>
      <c r="P18" s="21">
        <v>15</v>
      </c>
      <c r="Q18" s="22">
        <v>45</v>
      </c>
      <c r="R18" s="23">
        <v>18.000000000000004</v>
      </c>
    </row>
    <row r="19" spans="1:18" ht="231" x14ac:dyDescent="0.25">
      <c r="A19" s="35">
        <v>13</v>
      </c>
      <c r="B19" s="17" t="s">
        <v>1287</v>
      </c>
      <c r="C19" s="18" t="s">
        <v>1288</v>
      </c>
      <c r="D19" s="36"/>
      <c r="E19" s="19" t="s">
        <v>75</v>
      </c>
      <c r="F19" s="19" t="s">
        <v>76</v>
      </c>
      <c r="G19" s="19" t="s">
        <v>630</v>
      </c>
      <c r="H19" s="19" t="s">
        <v>77</v>
      </c>
      <c r="I19" s="19" t="s">
        <v>599</v>
      </c>
      <c r="J19" s="19" t="s">
        <v>78</v>
      </c>
      <c r="K19" s="20">
        <v>0.5</v>
      </c>
      <c r="L19" s="21">
        <v>0.2</v>
      </c>
      <c r="M19" s="20">
        <v>6</v>
      </c>
      <c r="N19" s="21">
        <v>6</v>
      </c>
      <c r="O19" s="20">
        <v>15</v>
      </c>
      <c r="P19" s="21">
        <v>15</v>
      </c>
      <c r="Q19" s="22">
        <v>45</v>
      </c>
      <c r="R19" s="23">
        <v>18.000000000000004</v>
      </c>
    </row>
    <row r="20" spans="1:18" ht="336" x14ac:dyDescent="0.25">
      <c r="A20" s="35">
        <v>14</v>
      </c>
      <c r="B20" s="17" t="s">
        <v>1289</v>
      </c>
      <c r="C20" s="18" t="s">
        <v>1290</v>
      </c>
      <c r="D20" s="36"/>
      <c r="E20" s="19" t="s">
        <v>81</v>
      </c>
      <c r="F20" s="19" t="s">
        <v>82</v>
      </c>
      <c r="G20" s="19" t="s">
        <v>633</v>
      </c>
      <c r="H20" s="19" t="s">
        <v>83</v>
      </c>
      <c r="I20" s="19" t="s">
        <v>599</v>
      </c>
      <c r="J20" s="19" t="s">
        <v>78</v>
      </c>
      <c r="K20" s="20">
        <v>0.2</v>
      </c>
      <c r="L20" s="21">
        <v>0.1</v>
      </c>
      <c r="M20" s="20">
        <v>6</v>
      </c>
      <c r="N20" s="21">
        <v>6</v>
      </c>
      <c r="O20" s="20">
        <v>40</v>
      </c>
      <c r="P20" s="21">
        <v>40</v>
      </c>
      <c r="Q20" s="22">
        <v>48.000000000000007</v>
      </c>
      <c r="R20" s="23">
        <v>24.000000000000004</v>
      </c>
    </row>
    <row r="21" spans="1:18" ht="409.5" x14ac:dyDescent="0.25">
      <c r="A21" s="35">
        <v>15</v>
      </c>
      <c r="B21" s="17" t="s">
        <v>1291</v>
      </c>
      <c r="C21" s="18" t="s">
        <v>1291</v>
      </c>
      <c r="D21" s="36"/>
      <c r="E21" s="19" t="s">
        <v>97</v>
      </c>
      <c r="F21" s="19" t="s">
        <v>98</v>
      </c>
      <c r="G21" s="19" t="s">
        <v>642</v>
      </c>
      <c r="H21" s="19" t="s">
        <v>99</v>
      </c>
      <c r="I21" s="19" t="s">
        <v>599</v>
      </c>
      <c r="J21" s="19" t="s">
        <v>100</v>
      </c>
      <c r="K21" s="20">
        <v>0.5</v>
      </c>
      <c r="L21" s="21">
        <v>0.2</v>
      </c>
      <c r="M21" s="20">
        <v>6</v>
      </c>
      <c r="N21" s="21">
        <v>6</v>
      </c>
      <c r="O21" s="20">
        <v>15</v>
      </c>
      <c r="P21" s="21">
        <v>15</v>
      </c>
      <c r="Q21" s="22">
        <v>45</v>
      </c>
      <c r="R21" s="23">
        <v>18.000000000000004</v>
      </c>
    </row>
    <row r="22" spans="1:18" ht="252" x14ac:dyDescent="0.25">
      <c r="A22" s="35">
        <v>16</v>
      </c>
      <c r="B22" s="17" t="s">
        <v>1292</v>
      </c>
      <c r="C22" s="18" t="s">
        <v>1293</v>
      </c>
      <c r="D22" s="36"/>
      <c r="E22" s="19" t="s">
        <v>91</v>
      </c>
      <c r="F22" s="19" t="s">
        <v>92</v>
      </c>
      <c r="G22" s="19" t="s">
        <v>639</v>
      </c>
      <c r="H22" s="19" t="s">
        <v>93</v>
      </c>
      <c r="I22" s="19" t="s">
        <v>599</v>
      </c>
      <c r="J22" s="19" t="s">
        <v>94</v>
      </c>
      <c r="K22" s="20">
        <v>3</v>
      </c>
      <c r="L22" s="21">
        <v>1</v>
      </c>
      <c r="M22" s="20">
        <v>6</v>
      </c>
      <c r="N22" s="21">
        <v>6</v>
      </c>
      <c r="O22" s="20">
        <v>3</v>
      </c>
      <c r="P22" s="21">
        <v>3</v>
      </c>
      <c r="Q22" s="22">
        <v>54</v>
      </c>
      <c r="R22" s="23">
        <v>18</v>
      </c>
    </row>
    <row r="23" spans="1:18" ht="294" x14ac:dyDescent="0.25">
      <c r="A23" s="35">
        <v>17</v>
      </c>
      <c r="B23" s="17" t="s">
        <v>1294</v>
      </c>
      <c r="C23" s="18" t="s">
        <v>1295</v>
      </c>
      <c r="D23" s="36"/>
      <c r="E23" s="19" t="s">
        <v>86</v>
      </c>
      <c r="F23" s="19" t="s">
        <v>87</v>
      </c>
      <c r="G23" s="19" t="s">
        <v>636</v>
      </c>
      <c r="H23" s="19" t="s">
        <v>88</v>
      </c>
      <c r="I23" s="19" t="s">
        <v>599</v>
      </c>
      <c r="J23" s="19" t="s">
        <v>45</v>
      </c>
      <c r="K23" s="20">
        <v>1</v>
      </c>
      <c r="L23" s="21">
        <v>0.5</v>
      </c>
      <c r="M23" s="20">
        <v>6</v>
      </c>
      <c r="N23" s="21">
        <v>6</v>
      </c>
      <c r="O23" s="20">
        <v>7</v>
      </c>
      <c r="P23" s="21">
        <v>7</v>
      </c>
      <c r="Q23" s="22">
        <v>42</v>
      </c>
      <c r="R23" s="23">
        <v>21</v>
      </c>
    </row>
    <row r="24" spans="1:18" ht="409.5" x14ac:dyDescent="0.25">
      <c r="A24" s="35">
        <v>18</v>
      </c>
      <c r="B24" s="17" t="s">
        <v>1296</v>
      </c>
      <c r="C24" s="18" t="s">
        <v>1297</v>
      </c>
      <c r="D24" s="36"/>
      <c r="E24" s="19" t="s">
        <v>103</v>
      </c>
      <c r="F24" s="19" t="s">
        <v>104</v>
      </c>
      <c r="G24" s="19" t="s">
        <v>643</v>
      </c>
      <c r="H24" s="19" t="s">
        <v>105</v>
      </c>
      <c r="I24" s="19" t="s">
        <v>599</v>
      </c>
      <c r="J24" s="19" t="s">
        <v>106</v>
      </c>
      <c r="K24" s="20">
        <v>0.5</v>
      </c>
      <c r="L24" s="21">
        <v>0.2</v>
      </c>
      <c r="M24" s="20">
        <v>6</v>
      </c>
      <c r="N24" s="21">
        <v>6</v>
      </c>
      <c r="O24" s="20">
        <v>15</v>
      </c>
      <c r="P24" s="21">
        <v>15</v>
      </c>
      <c r="Q24" s="22">
        <v>45</v>
      </c>
      <c r="R24" s="23">
        <v>18.000000000000004</v>
      </c>
    </row>
    <row r="25" spans="1:18" ht="409.5" x14ac:dyDescent="0.25">
      <c r="A25" s="35">
        <v>19</v>
      </c>
      <c r="B25" s="17" t="s">
        <v>1298</v>
      </c>
      <c r="C25" s="18" t="s">
        <v>1298</v>
      </c>
      <c r="D25" s="36"/>
      <c r="E25" s="19" t="s">
        <v>109</v>
      </c>
      <c r="F25" s="19" t="s">
        <v>110</v>
      </c>
      <c r="G25" s="19" t="s">
        <v>646</v>
      </c>
      <c r="H25" s="19" t="s">
        <v>111</v>
      </c>
      <c r="I25" s="19" t="s">
        <v>599</v>
      </c>
      <c r="J25" s="19" t="s">
        <v>112</v>
      </c>
      <c r="K25" s="20">
        <v>3</v>
      </c>
      <c r="L25" s="21">
        <v>1</v>
      </c>
      <c r="M25" s="20">
        <v>6</v>
      </c>
      <c r="N25" s="21">
        <v>6</v>
      </c>
      <c r="O25" s="20">
        <v>3</v>
      </c>
      <c r="P25" s="21">
        <v>3</v>
      </c>
      <c r="Q25" s="22">
        <v>54</v>
      </c>
      <c r="R25" s="23">
        <v>18</v>
      </c>
    </row>
    <row r="26" spans="1:18" ht="409.5" x14ac:dyDescent="0.25">
      <c r="A26" s="35">
        <v>20</v>
      </c>
      <c r="B26" s="17" t="s">
        <v>1299</v>
      </c>
      <c r="C26" s="18" t="s">
        <v>1299</v>
      </c>
      <c r="D26" s="36"/>
      <c r="E26" s="19" t="s">
        <v>426</v>
      </c>
      <c r="F26" s="19" t="s">
        <v>32</v>
      </c>
      <c r="G26" s="19" t="s">
        <v>647</v>
      </c>
      <c r="H26" s="19" t="s">
        <v>33</v>
      </c>
      <c r="I26" s="19" t="s">
        <v>599</v>
      </c>
      <c r="J26" s="19" t="s">
        <v>34</v>
      </c>
      <c r="K26" s="20">
        <v>3</v>
      </c>
      <c r="L26" s="21">
        <v>1</v>
      </c>
      <c r="M26" s="20">
        <v>6</v>
      </c>
      <c r="N26" s="21">
        <v>6</v>
      </c>
      <c r="O26" s="20">
        <v>3</v>
      </c>
      <c r="P26" s="21">
        <v>3</v>
      </c>
      <c r="Q26" s="22">
        <v>54</v>
      </c>
      <c r="R26" s="23">
        <v>18</v>
      </c>
    </row>
    <row r="27" spans="1:18" ht="409.5" x14ac:dyDescent="0.25">
      <c r="A27" s="35">
        <v>21</v>
      </c>
      <c r="B27" s="17" t="s">
        <v>1300</v>
      </c>
      <c r="C27" s="18" t="s">
        <v>1300</v>
      </c>
      <c r="D27" s="36"/>
      <c r="E27" s="19" t="s">
        <v>121</v>
      </c>
      <c r="F27" s="19" t="s">
        <v>122</v>
      </c>
      <c r="G27" s="19" t="s">
        <v>648</v>
      </c>
      <c r="H27" s="19" t="s">
        <v>123</v>
      </c>
      <c r="I27" s="19" t="s">
        <v>599</v>
      </c>
      <c r="J27" s="19" t="s">
        <v>124</v>
      </c>
      <c r="K27" s="20">
        <v>1</v>
      </c>
      <c r="L27" s="21">
        <v>0.5</v>
      </c>
      <c r="M27" s="20">
        <v>6</v>
      </c>
      <c r="N27" s="21">
        <v>6</v>
      </c>
      <c r="O27" s="20">
        <v>7</v>
      </c>
      <c r="P27" s="21">
        <v>7</v>
      </c>
      <c r="Q27" s="22">
        <v>42</v>
      </c>
      <c r="R27" s="23">
        <v>21</v>
      </c>
    </row>
    <row r="28" spans="1:18" ht="210" x14ac:dyDescent="0.25">
      <c r="A28" s="35">
        <v>22</v>
      </c>
      <c r="B28" s="17" t="s">
        <v>1301</v>
      </c>
      <c r="C28" s="18" t="s">
        <v>1302</v>
      </c>
      <c r="D28" s="36"/>
      <c r="E28" s="19" t="s">
        <v>115</v>
      </c>
      <c r="F28" s="19" t="s">
        <v>116</v>
      </c>
      <c r="G28" s="19" t="s">
        <v>1303</v>
      </c>
      <c r="H28" s="19" t="s">
        <v>1303</v>
      </c>
      <c r="I28" s="19" t="s">
        <v>658</v>
      </c>
      <c r="J28" s="19" t="s">
        <v>118</v>
      </c>
      <c r="K28" s="20">
        <v>3</v>
      </c>
      <c r="L28" s="21">
        <v>1</v>
      </c>
      <c r="M28" s="20">
        <v>6</v>
      </c>
      <c r="N28" s="21">
        <v>6</v>
      </c>
      <c r="O28" s="20">
        <v>7</v>
      </c>
      <c r="P28" s="21">
        <v>3</v>
      </c>
      <c r="Q28" s="22">
        <v>126</v>
      </c>
      <c r="R28" s="23">
        <v>18</v>
      </c>
    </row>
    <row r="29" spans="1:18" ht="409.5" x14ac:dyDescent="0.25">
      <c r="A29" s="35">
        <v>23</v>
      </c>
      <c r="B29" s="17" t="s">
        <v>1304</v>
      </c>
      <c r="C29" s="18" t="s">
        <v>1305</v>
      </c>
      <c r="D29" s="36"/>
      <c r="E29" s="19" t="s">
        <v>127</v>
      </c>
      <c r="F29" s="19" t="s">
        <v>128</v>
      </c>
      <c r="G29" s="19" t="s">
        <v>651</v>
      </c>
      <c r="H29" s="19" t="s">
        <v>129</v>
      </c>
      <c r="I29" s="19" t="s">
        <v>599</v>
      </c>
      <c r="J29" s="19" t="s">
        <v>130</v>
      </c>
      <c r="K29" s="20">
        <v>0.5</v>
      </c>
      <c r="L29" s="21">
        <v>0.2</v>
      </c>
      <c r="M29" s="20">
        <v>3</v>
      </c>
      <c r="N29" s="21">
        <v>3</v>
      </c>
      <c r="O29" s="20">
        <v>15</v>
      </c>
      <c r="P29" s="21">
        <v>15</v>
      </c>
      <c r="Q29" s="22">
        <v>22.5</v>
      </c>
      <c r="R29" s="23">
        <v>9.0000000000000018</v>
      </c>
    </row>
    <row r="30" spans="1:18" ht="409.5" x14ac:dyDescent="0.25">
      <c r="A30" s="35">
        <v>24</v>
      </c>
      <c r="B30" s="17" t="s">
        <v>1306</v>
      </c>
      <c r="C30" s="18" t="s">
        <v>1306</v>
      </c>
      <c r="D30" s="36"/>
      <c r="E30" s="19" t="s">
        <v>133</v>
      </c>
      <c r="F30" s="19" t="s">
        <v>134</v>
      </c>
      <c r="G30" s="19" t="s">
        <v>652</v>
      </c>
      <c r="H30" s="19" t="s">
        <v>135</v>
      </c>
      <c r="I30" s="19" t="s">
        <v>599</v>
      </c>
      <c r="J30" s="19" t="s">
        <v>130</v>
      </c>
      <c r="K30" s="20">
        <v>0.5</v>
      </c>
      <c r="L30" s="21">
        <v>0.2</v>
      </c>
      <c r="M30" s="20">
        <v>3</v>
      </c>
      <c r="N30" s="21">
        <v>3</v>
      </c>
      <c r="O30" s="20">
        <v>15</v>
      </c>
      <c r="P30" s="21">
        <v>15</v>
      </c>
      <c r="Q30" s="22">
        <v>22.5</v>
      </c>
      <c r="R30" s="23">
        <v>9.0000000000000018</v>
      </c>
    </row>
    <row r="31" spans="1:18" ht="231" x14ac:dyDescent="0.25">
      <c r="A31" s="35">
        <v>25</v>
      </c>
      <c r="B31" s="17" t="s">
        <v>1307</v>
      </c>
      <c r="C31" s="18" t="s">
        <v>1308</v>
      </c>
      <c r="D31" s="36"/>
      <c r="E31" s="19" t="s">
        <v>133</v>
      </c>
      <c r="F31" s="19" t="s">
        <v>134</v>
      </c>
      <c r="G31" s="19" t="s">
        <v>652</v>
      </c>
      <c r="H31" s="19" t="s">
        <v>135</v>
      </c>
      <c r="I31" s="19" t="s">
        <v>599</v>
      </c>
      <c r="J31" s="19" t="s">
        <v>130</v>
      </c>
      <c r="K31" s="20">
        <v>0.5</v>
      </c>
      <c r="L31" s="21">
        <v>0.2</v>
      </c>
      <c r="M31" s="20">
        <v>3</v>
      </c>
      <c r="N31" s="21">
        <v>3</v>
      </c>
      <c r="O31" s="20">
        <v>15</v>
      </c>
      <c r="P31" s="21">
        <v>15</v>
      </c>
      <c r="Q31" s="22">
        <v>22.5</v>
      </c>
      <c r="R31" s="23">
        <v>9.0000000000000018</v>
      </c>
    </row>
    <row r="32" spans="1:18" ht="210" x14ac:dyDescent="0.25">
      <c r="A32" s="35">
        <v>26</v>
      </c>
      <c r="B32" s="17" t="s">
        <v>1307</v>
      </c>
      <c r="C32" s="18" t="s">
        <v>1308</v>
      </c>
      <c r="D32" s="36"/>
      <c r="E32" s="19" t="s">
        <v>682</v>
      </c>
      <c r="F32" s="19" t="s">
        <v>683</v>
      </c>
      <c r="G32" s="19" t="s">
        <v>684</v>
      </c>
      <c r="H32" s="19" t="s">
        <v>685</v>
      </c>
      <c r="I32" s="19" t="s">
        <v>658</v>
      </c>
      <c r="J32" s="19" t="s">
        <v>686</v>
      </c>
      <c r="K32" s="20">
        <v>1</v>
      </c>
      <c r="L32" s="21">
        <v>0.5</v>
      </c>
      <c r="M32" s="20">
        <v>6</v>
      </c>
      <c r="N32" s="21">
        <v>6</v>
      </c>
      <c r="O32" s="20">
        <v>15</v>
      </c>
      <c r="P32" s="21">
        <v>15</v>
      </c>
      <c r="Q32" s="22">
        <v>90</v>
      </c>
      <c r="R32" s="23">
        <v>45</v>
      </c>
    </row>
    <row r="33" spans="1:18" ht="189" x14ac:dyDescent="0.25">
      <c r="A33" s="35">
        <v>27</v>
      </c>
      <c r="B33" s="17" t="s">
        <v>1309</v>
      </c>
      <c r="C33" s="18" t="s">
        <v>1310</v>
      </c>
      <c r="D33" s="36"/>
      <c r="E33" s="19" t="s">
        <v>160</v>
      </c>
      <c r="F33" s="19" t="s">
        <v>161</v>
      </c>
      <c r="G33" s="19" t="s">
        <v>695</v>
      </c>
      <c r="H33" s="19" t="s">
        <v>162</v>
      </c>
      <c r="I33" s="19" t="s">
        <v>599</v>
      </c>
      <c r="J33" s="19" t="s">
        <v>141</v>
      </c>
      <c r="K33" s="20">
        <v>1</v>
      </c>
      <c r="L33" s="21">
        <v>0.5</v>
      </c>
      <c r="M33" s="20">
        <v>6</v>
      </c>
      <c r="N33" s="21">
        <v>6</v>
      </c>
      <c r="O33" s="20">
        <v>7</v>
      </c>
      <c r="P33" s="21">
        <v>3</v>
      </c>
      <c r="Q33" s="22">
        <v>42</v>
      </c>
      <c r="R33" s="23">
        <v>9</v>
      </c>
    </row>
    <row r="34" spans="1:18" ht="336" x14ac:dyDescent="0.25">
      <c r="A34" s="35">
        <v>28</v>
      </c>
      <c r="B34" s="17" t="s">
        <v>1311</v>
      </c>
      <c r="C34" s="18" t="s">
        <v>1312</v>
      </c>
      <c r="D34" s="36"/>
      <c r="E34" s="19" t="s">
        <v>138</v>
      </c>
      <c r="F34" s="19" t="s">
        <v>139</v>
      </c>
      <c r="G34" s="19" t="s">
        <v>689</v>
      </c>
      <c r="H34" s="19" t="s">
        <v>140</v>
      </c>
      <c r="I34" s="19" t="s">
        <v>599</v>
      </c>
      <c r="J34" s="19" t="s">
        <v>141</v>
      </c>
      <c r="K34" s="20">
        <v>1</v>
      </c>
      <c r="L34" s="21">
        <v>0.5</v>
      </c>
      <c r="M34" s="20">
        <v>6</v>
      </c>
      <c r="N34" s="21">
        <v>6</v>
      </c>
      <c r="O34" s="20">
        <v>7</v>
      </c>
      <c r="P34" s="21">
        <v>3</v>
      </c>
      <c r="Q34" s="22">
        <v>42</v>
      </c>
      <c r="R34" s="23">
        <v>9</v>
      </c>
    </row>
    <row r="35" spans="1:18" ht="409.5" x14ac:dyDescent="0.25">
      <c r="A35" s="35">
        <v>29</v>
      </c>
      <c r="B35" s="17" t="s">
        <v>1313</v>
      </c>
      <c r="C35" s="18" t="s">
        <v>1314</v>
      </c>
      <c r="D35" s="36"/>
      <c r="E35" s="19" t="s">
        <v>165</v>
      </c>
      <c r="F35" s="19" t="s">
        <v>166</v>
      </c>
      <c r="G35" s="19" t="s">
        <v>698</v>
      </c>
      <c r="H35" s="19" t="s">
        <v>167</v>
      </c>
      <c r="I35" s="19" t="s">
        <v>599</v>
      </c>
      <c r="J35" s="19" t="s">
        <v>1315</v>
      </c>
      <c r="K35" s="20">
        <v>3</v>
      </c>
      <c r="L35" s="21">
        <v>1</v>
      </c>
      <c r="M35" s="20">
        <v>3</v>
      </c>
      <c r="N35" s="21">
        <v>3</v>
      </c>
      <c r="O35" s="20">
        <v>3</v>
      </c>
      <c r="P35" s="21">
        <v>3</v>
      </c>
      <c r="Q35" s="22">
        <v>27</v>
      </c>
      <c r="R35" s="23">
        <v>9</v>
      </c>
    </row>
    <row r="36" spans="1:18" ht="409.5" x14ac:dyDescent="0.25">
      <c r="A36" s="35">
        <v>30</v>
      </c>
      <c r="B36" s="17" t="s">
        <v>1316</v>
      </c>
      <c r="C36" s="18" t="s">
        <v>1317</v>
      </c>
      <c r="D36" s="36"/>
      <c r="E36" s="19" t="s">
        <v>1318</v>
      </c>
      <c r="F36" s="19" t="s">
        <v>977</v>
      </c>
      <c r="G36" s="19" t="s">
        <v>978</v>
      </c>
      <c r="H36" s="19" t="s">
        <v>979</v>
      </c>
      <c r="I36" s="19" t="s">
        <v>599</v>
      </c>
      <c r="J36" s="19" t="s">
        <v>1319</v>
      </c>
      <c r="K36" s="20">
        <v>3</v>
      </c>
      <c r="L36" s="21">
        <v>1</v>
      </c>
      <c r="M36" s="20">
        <v>3</v>
      </c>
      <c r="N36" s="21">
        <v>3</v>
      </c>
      <c r="O36" s="20">
        <v>3</v>
      </c>
      <c r="P36" s="21">
        <v>3</v>
      </c>
      <c r="Q36" s="22">
        <v>27</v>
      </c>
      <c r="R36" s="23">
        <v>9</v>
      </c>
    </row>
    <row r="37" spans="1:18" ht="409.5" x14ac:dyDescent="0.25">
      <c r="A37" s="35">
        <v>31</v>
      </c>
      <c r="B37" s="17" t="s">
        <v>1320</v>
      </c>
      <c r="C37" s="18" t="s">
        <v>1321</v>
      </c>
      <c r="D37" s="36"/>
      <c r="E37" s="19" t="s">
        <v>704</v>
      </c>
      <c r="F37" s="19" t="s">
        <v>705</v>
      </c>
      <c r="G37" s="19" t="s">
        <v>706</v>
      </c>
      <c r="H37" s="19" t="s">
        <v>707</v>
      </c>
      <c r="I37" s="19" t="s">
        <v>599</v>
      </c>
      <c r="J37" s="19" t="s">
        <v>180</v>
      </c>
      <c r="K37" s="20">
        <v>3</v>
      </c>
      <c r="L37" s="21">
        <v>1</v>
      </c>
      <c r="M37" s="20">
        <v>3</v>
      </c>
      <c r="N37" s="21">
        <v>3</v>
      </c>
      <c r="O37" s="20">
        <v>3</v>
      </c>
      <c r="P37" s="21">
        <v>3</v>
      </c>
      <c r="Q37" s="22">
        <v>27</v>
      </c>
      <c r="R37" s="23">
        <v>9</v>
      </c>
    </row>
    <row r="38" spans="1:18" ht="231" x14ac:dyDescent="0.25">
      <c r="A38" s="35">
        <v>32</v>
      </c>
      <c r="B38" s="17" t="s">
        <v>1309</v>
      </c>
      <c r="C38" s="18" t="s">
        <v>1310</v>
      </c>
      <c r="D38" s="36"/>
      <c r="E38" s="19" t="s">
        <v>449</v>
      </c>
      <c r="F38" s="19" t="s">
        <v>450</v>
      </c>
      <c r="G38" s="19" t="s">
        <v>710</v>
      </c>
      <c r="H38" s="19" t="s">
        <v>451</v>
      </c>
      <c r="I38" s="19" t="s">
        <v>599</v>
      </c>
      <c r="J38" s="19" t="s">
        <v>452</v>
      </c>
      <c r="K38" s="20">
        <v>0.5</v>
      </c>
      <c r="L38" s="21">
        <v>0.2</v>
      </c>
      <c r="M38" s="20">
        <v>6</v>
      </c>
      <c r="N38" s="21">
        <v>6</v>
      </c>
      <c r="O38" s="20">
        <v>7</v>
      </c>
      <c r="P38" s="21">
        <v>7</v>
      </c>
      <c r="Q38" s="22">
        <v>21</v>
      </c>
      <c r="R38" s="23">
        <v>8.4000000000000021</v>
      </c>
    </row>
    <row r="39" spans="1:18" ht="168" x14ac:dyDescent="0.25">
      <c r="A39" s="35">
        <v>33</v>
      </c>
      <c r="B39" s="17" t="s">
        <v>1322</v>
      </c>
      <c r="C39" s="18" t="s">
        <v>1323</v>
      </c>
      <c r="D39" s="36"/>
      <c r="E39" s="19" t="s">
        <v>1324</v>
      </c>
      <c r="F39" s="19" t="s">
        <v>145</v>
      </c>
      <c r="G39" s="19" t="s">
        <v>692</v>
      </c>
      <c r="H39" s="19" t="s">
        <v>146</v>
      </c>
      <c r="I39" s="19" t="s">
        <v>599</v>
      </c>
      <c r="J39" s="19" t="s">
        <v>141</v>
      </c>
      <c r="K39" s="20">
        <v>1</v>
      </c>
      <c r="L39" s="21">
        <v>0.5</v>
      </c>
      <c r="M39" s="20">
        <v>6</v>
      </c>
      <c r="N39" s="21">
        <v>6</v>
      </c>
      <c r="O39" s="20">
        <v>7</v>
      </c>
      <c r="P39" s="21">
        <v>3</v>
      </c>
      <c r="Q39" s="22">
        <v>42</v>
      </c>
      <c r="R39" s="23">
        <v>9</v>
      </c>
    </row>
    <row r="40" spans="1:18" ht="210" x14ac:dyDescent="0.25">
      <c r="A40" s="35">
        <v>34</v>
      </c>
      <c r="B40" s="17" t="s">
        <v>1325</v>
      </c>
      <c r="C40" s="18" t="s">
        <v>1326</v>
      </c>
      <c r="D40" s="36"/>
      <c r="E40" s="19" t="s">
        <v>455</v>
      </c>
      <c r="F40" s="19" t="s">
        <v>456</v>
      </c>
      <c r="G40" s="19" t="s">
        <v>701</v>
      </c>
      <c r="H40" s="19" t="s">
        <v>457</v>
      </c>
      <c r="I40" s="19" t="s">
        <v>599</v>
      </c>
      <c r="J40" s="19" t="s">
        <v>458</v>
      </c>
      <c r="K40" s="20">
        <v>3</v>
      </c>
      <c r="L40" s="21">
        <v>1</v>
      </c>
      <c r="M40" s="20">
        <v>6</v>
      </c>
      <c r="N40" s="21">
        <v>6</v>
      </c>
      <c r="O40" s="20">
        <v>3</v>
      </c>
      <c r="P40" s="21">
        <v>3</v>
      </c>
      <c r="Q40" s="22">
        <v>54</v>
      </c>
      <c r="R40" s="23">
        <v>18</v>
      </c>
    </row>
    <row r="41" spans="1:18" ht="409.5" x14ac:dyDescent="0.25">
      <c r="A41" s="35">
        <v>35</v>
      </c>
      <c r="B41" s="17" t="s">
        <v>1327</v>
      </c>
      <c r="C41" s="18" t="s">
        <v>1327</v>
      </c>
      <c r="D41" s="36"/>
      <c r="E41" s="19" t="s">
        <v>171</v>
      </c>
      <c r="F41" s="19" t="s">
        <v>172</v>
      </c>
      <c r="G41" s="19" t="s">
        <v>653</v>
      </c>
      <c r="H41" s="19" t="s">
        <v>173</v>
      </c>
      <c r="I41" s="19" t="s">
        <v>599</v>
      </c>
      <c r="J41" s="19" t="s">
        <v>1328</v>
      </c>
      <c r="K41" s="20">
        <v>3</v>
      </c>
      <c r="L41" s="21">
        <v>0.5</v>
      </c>
      <c r="M41" s="20">
        <v>3</v>
      </c>
      <c r="N41" s="21">
        <v>3</v>
      </c>
      <c r="O41" s="20">
        <v>3</v>
      </c>
      <c r="P41" s="21">
        <v>3</v>
      </c>
      <c r="Q41" s="22">
        <v>27</v>
      </c>
      <c r="R41" s="23">
        <v>4.5</v>
      </c>
    </row>
    <row r="42" spans="1:18" ht="409.5" x14ac:dyDescent="0.25">
      <c r="A42" s="35">
        <v>36</v>
      </c>
      <c r="B42" s="17" t="s">
        <v>1329</v>
      </c>
      <c r="C42" s="18" t="s">
        <v>1329</v>
      </c>
      <c r="D42" s="36"/>
      <c r="E42" s="19" t="s">
        <v>181</v>
      </c>
      <c r="F42" s="19" t="s">
        <v>182</v>
      </c>
      <c r="G42" s="19" t="s">
        <v>714</v>
      </c>
      <c r="H42" s="19" t="s">
        <v>183</v>
      </c>
      <c r="I42" s="19" t="s">
        <v>595</v>
      </c>
      <c r="J42" s="19" t="s">
        <v>184</v>
      </c>
      <c r="K42" s="20">
        <v>3</v>
      </c>
      <c r="L42" s="21">
        <v>3</v>
      </c>
      <c r="M42" s="20">
        <v>6</v>
      </c>
      <c r="N42" s="21">
        <v>6</v>
      </c>
      <c r="O42" s="20">
        <v>1</v>
      </c>
      <c r="P42" s="21">
        <v>1</v>
      </c>
      <c r="Q42" s="22">
        <v>18</v>
      </c>
      <c r="R42" s="23">
        <v>18</v>
      </c>
    </row>
    <row r="43" spans="1:18" ht="409.5" x14ac:dyDescent="0.25">
      <c r="A43" s="35">
        <v>37</v>
      </c>
      <c r="B43" s="17" t="s">
        <v>1330</v>
      </c>
      <c r="C43" s="18" t="s">
        <v>1331</v>
      </c>
      <c r="D43" s="36"/>
      <c r="E43" s="19" t="s">
        <v>1332</v>
      </c>
      <c r="F43" s="19" t="s">
        <v>178</v>
      </c>
      <c r="G43" s="19" t="s">
        <v>656</v>
      </c>
      <c r="H43" s="19" t="s">
        <v>179</v>
      </c>
      <c r="I43" s="19" t="s">
        <v>599</v>
      </c>
      <c r="J43" s="19" t="s">
        <v>1333</v>
      </c>
      <c r="K43" s="20">
        <v>3</v>
      </c>
      <c r="L43" s="21">
        <v>1</v>
      </c>
      <c r="M43" s="20">
        <v>3</v>
      </c>
      <c r="N43" s="21">
        <v>3</v>
      </c>
      <c r="O43" s="20">
        <v>3</v>
      </c>
      <c r="P43" s="21">
        <v>3</v>
      </c>
      <c r="Q43" s="22">
        <v>27</v>
      </c>
      <c r="R43" s="23">
        <v>9</v>
      </c>
    </row>
    <row r="44" spans="1:18" ht="252" x14ac:dyDescent="0.25">
      <c r="A44" s="35">
        <v>38</v>
      </c>
      <c r="B44" s="17" t="s">
        <v>1334</v>
      </c>
      <c r="C44" s="18" t="s">
        <v>1335</v>
      </c>
      <c r="D44" s="36"/>
      <c r="E44" s="19" t="s">
        <v>187</v>
      </c>
      <c r="F44" s="19" t="s">
        <v>188</v>
      </c>
      <c r="G44" s="19" t="s">
        <v>720</v>
      </c>
      <c r="H44" s="19" t="s">
        <v>189</v>
      </c>
      <c r="I44" s="19" t="s">
        <v>661</v>
      </c>
      <c r="J44" s="19" t="s">
        <v>190</v>
      </c>
      <c r="K44" s="20">
        <v>3</v>
      </c>
      <c r="L44" s="21">
        <v>0.5</v>
      </c>
      <c r="M44" s="20">
        <v>6</v>
      </c>
      <c r="N44" s="21">
        <v>6</v>
      </c>
      <c r="O44" s="20">
        <v>15</v>
      </c>
      <c r="P44" s="21">
        <v>15</v>
      </c>
      <c r="Q44" s="22">
        <v>270</v>
      </c>
      <c r="R44" s="23">
        <v>45</v>
      </c>
    </row>
    <row r="45" spans="1:18" ht="409.5" x14ac:dyDescent="0.25">
      <c r="A45" s="35">
        <v>39</v>
      </c>
      <c r="B45" s="17" t="s">
        <v>1336</v>
      </c>
      <c r="C45" s="18" t="s">
        <v>1337</v>
      </c>
      <c r="D45" s="36"/>
      <c r="E45" s="19" t="s">
        <v>187</v>
      </c>
      <c r="F45" s="19" t="s">
        <v>468</v>
      </c>
      <c r="G45" s="19" t="s">
        <v>723</v>
      </c>
      <c r="H45" s="19" t="s">
        <v>469</v>
      </c>
      <c r="I45" s="19" t="s">
        <v>661</v>
      </c>
      <c r="J45" s="19" t="s">
        <v>190</v>
      </c>
      <c r="K45" s="20">
        <v>3</v>
      </c>
      <c r="L45" s="21">
        <v>0.5</v>
      </c>
      <c r="M45" s="20">
        <v>6</v>
      </c>
      <c r="N45" s="21">
        <v>6</v>
      </c>
      <c r="O45" s="20">
        <v>15</v>
      </c>
      <c r="P45" s="21">
        <v>15</v>
      </c>
      <c r="Q45" s="22">
        <v>270</v>
      </c>
      <c r="R45" s="23">
        <v>45</v>
      </c>
    </row>
    <row r="46" spans="1:18" ht="252" x14ac:dyDescent="0.25">
      <c r="A46" s="35">
        <v>40</v>
      </c>
      <c r="B46" s="17" t="s">
        <v>1338</v>
      </c>
      <c r="C46" s="18" t="s">
        <v>1339</v>
      </c>
      <c r="D46" s="36"/>
      <c r="E46" s="19" t="s">
        <v>464</v>
      </c>
      <c r="F46" s="19" t="s">
        <v>465</v>
      </c>
      <c r="G46" s="19" t="s">
        <v>717</v>
      </c>
      <c r="H46" s="19" t="s">
        <v>466</v>
      </c>
      <c r="I46" s="19" t="s">
        <v>599</v>
      </c>
      <c r="J46" s="19" t="s">
        <v>467</v>
      </c>
      <c r="K46" s="20">
        <v>1</v>
      </c>
      <c r="L46" s="21">
        <v>0.5</v>
      </c>
      <c r="M46" s="20">
        <v>3</v>
      </c>
      <c r="N46" s="21">
        <v>3</v>
      </c>
      <c r="O46" s="20">
        <v>15</v>
      </c>
      <c r="P46" s="21">
        <v>15</v>
      </c>
      <c r="Q46" s="22">
        <v>45</v>
      </c>
      <c r="R46" s="23">
        <v>22.5</v>
      </c>
    </row>
    <row r="47" spans="1:18" ht="210" x14ac:dyDescent="0.25">
      <c r="A47" s="35">
        <v>41</v>
      </c>
      <c r="B47" s="17" t="s">
        <v>1340</v>
      </c>
      <c r="C47" s="18" t="s">
        <v>1341</v>
      </c>
      <c r="D47" s="36"/>
      <c r="E47" s="19" t="s">
        <v>1041</v>
      </c>
      <c r="F47" s="19" t="s">
        <v>1042</v>
      </c>
      <c r="G47" s="19" t="s">
        <v>1342</v>
      </c>
      <c r="H47" s="19" t="s">
        <v>1043</v>
      </c>
      <c r="I47" s="19" t="s">
        <v>661</v>
      </c>
      <c r="J47" s="19" t="s">
        <v>190</v>
      </c>
      <c r="K47" s="20">
        <v>3</v>
      </c>
      <c r="L47" s="21">
        <v>0.5</v>
      </c>
      <c r="M47" s="20">
        <v>6</v>
      </c>
      <c r="N47" s="21">
        <v>6</v>
      </c>
      <c r="O47" s="20">
        <v>15</v>
      </c>
      <c r="P47" s="21">
        <v>15</v>
      </c>
      <c r="Q47" s="22">
        <v>270</v>
      </c>
      <c r="R47" s="23">
        <v>45</v>
      </c>
    </row>
    <row r="48" spans="1:18" ht="273" x14ac:dyDescent="0.25">
      <c r="A48" s="35">
        <v>42</v>
      </c>
      <c r="B48" s="17" t="s">
        <v>1343</v>
      </c>
      <c r="C48" s="18" t="s">
        <v>1344</v>
      </c>
      <c r="D48" s="36"/>
      <c r="E48" s="19" t="s">
        <v>726</v>
      </c>
      <c r="F48" s="19" t="s">
        <v>727</v>
      </c>
      <c r="G48" s="19" t="s">
        <v>728</v>
      </c>
      <c r="H48" s="19" t="s">
        <v>729</v>
      </c>
      <c r="I48" s="19" t="s">
        <v>658</v>
      </c>
      <c r="J48" s="19" t="s">
        <v>730</v>
      </c>
      <c r="K48" s="20">
        <v>3</v>
      </c>
      <c r="L48" s="21">
        <v>0.5</v>
      </c>
      <c r="M48" s="20">
        <v>6</v>
      </c>
      <c r="N48" s="21">
        <v>6</v>
      </c>
      <c r="O48" s="20">
        <v>7</v>
      </c>
      <c r="P48" s="21">
        <v>3</v>
      </c>
      <c r="Q48" s="22">
        <v>126</v>
      </c>
      <c r="R48" s="23">
        <v>9</v>
      </c>
    </row>
    <row r="49" spans="1:18" ht="399" x14ac:dyDescent="0.25">
      <c r="A49" s="35">
        <v>43</v>
      </c>
      <c r="B49" s="17" t="s">
        <v>1345</v>
      </c>
      <c r="C49" s="18" t="s">
        <v>1346</v>
      </c>
      <c r="D49" s="36"/>
      <c r="E49" s="19" t="s">
        <v>194</v>
      </c>
      <c r="F49" s="19" t="s">
        <v>195</v>
      </c>
      <c r="G49" s="19" t="s">
        <v>733</v>
      </c>
      <c r="H49" s="19" t="s">
        <v>196</v>
      </c>
      <c r="I49" s="19" t="s">
        <v>658</v>
      </c>
      <c r="J49" s="19" t="s">
        <v>197</v>
      </c>
      <c r="K49" s="20">
        <v>3</v>
      </c>
      <c r="L49" s="21">
        <v>0.5</v>
      </c>
      <c r="M49" s="20">
        <v>6</v>
      </c>
      <c r="N49" s="21">
        <v>6</v>
      </c>
      <c r="O49" s="20">
        <v>7</v>
      </c>
      <c r="P49" s="21">
        <v>3</v>
      </c>
      <c r="Q49" s="22">
        <v>126</v>
      </c>
      <c r="R49" s="23">
        <v>9</v>
      </c>
    </row>
    <row r="50" spans="1:18" ht="105" x14ac:dyDescent="0.25">
      <c r="A50" s="35">
        <v>44</v>
      </c>
      <c r="B50" s="17" t="s">
        <v>1347</v>
      </c>
      <c r="C50" s="18" t="s">
        <v>1348</v>
      </c>
      <c r="D50" s="36"/>
      <c r="E50" s="19" t="s">
        <v>171</v>
      </c>
      <c r="F50" s="19" t="s">
        <v>172</v>
      </c>
      <c r="G50" s="19" t="s">
        <v>653</v>
      </c>
      <c r="H50" s="19" t="s">
        <v>173</v>
      </c>
      <c r="I50" s="19" t="s">
        <v>599</v>
      </c>
      <c r="J50" s="19" t="s">
        <v>1349</v>
      </c>
      <c r="K50" s="20">
        <v>3</v>
      </c>
      <c r="L50" s="21">
        <v>0.5</v>
      </c>
      <c r="M50" s="20">
        <v>3</v>
      </c>
      <c r="N50" s="21">
        <v>3</v>
      </c>
      <c r="O50" s="20">
        <v>3</v>
      </c>
      <c r="P50" s="21">
        <v>3</v>
      </c>
      <c r="Q50" s="22">
        <v>27</v>
      </c>
      <c r="R50" s="23">
        <v>4.5</v>
      </c>
    </row>
    <row r="51" spans="1:18" ht="231" x14ac:dyDescent="0.25">
      <c r="A51" s="35">
        <v>45</v>
      </c>
      <c r="B51" s="17" t="s">
        <v>1347</v>
      </c>
      <c r="C51" s="18" t="s">
        <v>1348</v>
      </c>
      <c r="D51" s="36"/>
      <c r="E51" s="19" t="s">
        <v>655</v>
      </c>
      <c r="F51" s="19" t="s">
        <v>178</v>
      </c>
      <c r="G51" s="19" t="s">
        <v>656</v>
      </c>
      <c r="H51" s="19" t="s">
        <v>179</v>
      </c>
      <c r="I51" s="19" t="s">
        <v>599</v>
      </c>
      <c r="J51" s="19" t="s">
        <v>180</v>
      </c>
      <c r="K51" s="20">
        <v>3</v>
      </c>
      <c r="L51" s="21">
        <v>1</v>
      </c>
      <c r="M51" s="20">
        <v>3</v>
      </c>
      <c r="N51" s="21">
        <v>3</v>
      </c>
      <c r="O51" s="20">
        <v>3</v>
      </c>
      <c r="P51" s="21">
        <v>3</v>
      </c>
      <c r="Q51" s="22">
        <v>27</v>
      </c>
      <c r="R51" s="23">
        <v>9</v>
      </c>
    </row>
    <row r="52" spans="1:18" ht="84" x14ac:dyDescent="0.25">
      <c r="A52" s="35">
        <v>46</v>
      </c>
      <c r="B52" s="17" t="s">
        <v>1347</v>
      </c>
      <c r="C52" s="18" t="s">
        <v>1348</v>
      </c>
      <c r="D52" s="36"/>
      <c r="E52" s="19" t="s">
        <v>181</v>
      </c>
      <c r="F52" s="19" t="s">
        <v>182</v>
      </c>
      <c r="G52" s="19" t="s">
        <v>714</v>
      </c>
      <c r="H52" s="19" t="s">
        <v>183</v>
      </c>
      <c r="I52" s="19" t="s">
        <v>595</v>
      </c>
      <c r="J52" s="19" t="s">
        <v>184</v>
      </c>
      <c r="K52" s="20">
        <v>3</v>
      </c>
      <c r="L52" s="21">
        <v>3</v>
      </c>
      <c r="M52" s="20">
        <v>6</v>
      </c>
      <c r="N52" s="21">
        <v>6</v>
      </c>
      <c r="O52" s="20">
        <v>1</v>
      </c>
      <c r="P52" s="21">
        <v>1</v>
      </c>
      <c r="Q52" s="22">
        <v>18</v>
      </c>
      <c r="R52" s="23">
        <v>18</v>
      </c>
    </row>
    <row r="53" spans="1:18" ht="252" x14ac:dyDescent="0.25">
      <c r="A53" s="35">
        <v>47</v>
      </c>
      <c r="B53" s="17" t="s">
        <v>1347</v>
      </c>
      <c r="C53" s="18" t="s">
        <v>1348</v>
      </c>
      <c r="D53" s="36"/>
      <c r="E53" s="19" t="s">
        <v>464</v>
      </c>
      <c r="F53" s="19" t="s">
        <v>465</v>
      </c>
      <c r="G53" s="19" t="s">
        <v>717</v>
      </c>
      <c r="H53" s="19" t="s">
        <v>466</v>
      </c>
      <c r="I53" s="19" t="s">
        <v>599</v>
      </c>
      <c r="J53" s="19" t="s">
        <v>467</v>
      </c>
      <c r="K53" s="20">
        <v>1</v>
      </c>
      <c r="L53" s="21">
        <v>0.5</v>
      </c>
      <c r="M53" s="20">
        <v>3</v>
      </c>
      <c r="N53" s="21">
        <v>3</v>
      </c>
      <c r="O53" s="20">
        <v>15</v>
      </c>
      <c r="P53" s="21">
        <v>15</v>
      </c>
      <c r="Q53" s="22">
        <v>45</v>
      </c>
      <c r="R53" s="23">
        <v>22.5</v>
      </c>
    </row>
    <row r="54" spans="1:18" ht="409.5" x14ac:dyDescent="0.25">
      <c r="A54" s="35">
        <v>48</v>
      </c>
      <c r="B54" s="17" t="s">
        <v>1350</v>
      </c>
      <c r="C54" s="18" t="s">
        <v>1351</v>
      </c>
      <c r="D54" s="36"/>
      <c r="E54" s="19" t="s">
        <v>736</v>
      </c>
      <c r="F54" s="19" t="s">
        <v>737</v>
      </c>
      <c r="G54" s="19" t="s">
        <v>738</v>
      </c>
      <c r="H54" s="19" t="s">
        <v>739</v>
      </c>
      <c r="I54" s="19" t="s">
        <v>740</v>
      </c>
      <c r="J54" s="19" t="s">
        <v>1048</v>
      </c>
      <c r="K54" s="20">
        <v>3</v>
      </c>
      <c r="L54" s="21">
        <v>0.5</v>
      </c>
      <c r="M54" s="20">
        <v>6</v>
      </c>
      <c r="N54" s="21">
        <v>6</v>
      </c>
      <c r="O54" s="20">
        <v>40</v>
      </c>
      <c r="P54" s="21">
        <v>7</v>
      </c>
      <c r="Q54" s="22">
        <v>720</v>
      </c>
      <c r="R54" s="23">
        <v>21</v>
      </c>
    </row>
    <row r="55" spans="1:18" ht="252" x14ac:dyDescent="0.25">
      <c r="A55" s="35">
        <v>49</v>
      </c>
      <c r="B55" s="17" t="s">
        <v>1352</v>
      </c>
      <c r="C55" s="18" t="s">
        <v>1353</v>
      </c>
      <c r="D55" s="36"/>
      <c r="E55" s="19" t="s">
        <v>211</v>
      </c>
      <c r="F55" s="19" t="s">
        <v>212</v>
      </c>
      <c r="G55" s="19" t="s">
        <v>747</v>
      </c>
      <c r="H55" s="19" t="s">
        <v>213</v>
      </c>
      <c r="I55" s="19" t="s">
        <v>595</v>
      </c>
      <c r="J55" s="19" t="s">
        <v>1354</v>
      </c>
      <c r="K55" s="20">
        <v>0.5</v>
      </c>
      <c r="L55" s="21">
        <v>0.5</v>
      </c>
      <c r="M55" s="20">
        <v>6</v>
      </c>
      <c r="N55" s="21">
        <v>6</v>
      </c>
      <c r="O55" s="20">
        <v>3</v>
      </c>
      <c r="P55" s="21">
        <v>3</v>
      </c>
      <c r="Q55" s="22">
        <v>9</v>
      </c>
      <c r="R55" s="23">
        <v>9</v>
      </c>
    </row>
    <row r="56" spans="1:18" ht="409.5" x14ac:dyDescent="0.25">
      <c r="A56" s="35">
        <v>50</v>
      </c>
      <c r="B56" s="17" t="s">
        <v>1355</v>
      </c>
      <c r="C56" s="18" t="s">
        <v>1356</v>
      </c>
      <c r="D56" s="36"/>
      <c r="E56" s="19" t="s">
        <v>200</v>
      </c>
      <c r="F56" s="19" t="s">
        <v>201</v>
      </c>
      <c r="G56" s="19" t="s">
        <v>754</v>
      </c>
      <c r="H56" s="19" t="s">
        <v>202</v>
      </c>
      <c r="I56" s="19" t="s">
        <v>658</v>
      </c>
      <c r="J56" s="19" t="s">
        <v>203</v>
      </c>
      <c r="K56" s="20">
        <v>3</v>
      </c>
      <c r="L56" s="21">
        <v>0.5</v>
      </c>
      <c r="M56" s="20">
        <v>6</v>
      </c>
      <c r="N56" s="21">
        <v>6</v>
      </c>
      <c r="O56" s="20">
        <v>7</v>
      </c>
      <c r="P56" s="21">
        <v>3</v>
      </c>
      <c r="Q56" s="22">
        <v>126</v>
      </c>
      <c r="R56" s="23">
        <v>9</v>
      </c>
    </row>
    <row r="57" spans="1:18" ht="409.5" x14ac:dyDescent="0.25">
      <c r="A57" s="35">
        <v>51</v>
      </c>
      <c r="B57" s="17" t="s">
        <v>1355</v>
      </c>
      <c r="C57" s="18" t="s">
        <v>1356</v>
      </c>
      <c r="D57" s="36"/>
      <c r="E57" s="19" t="s">
        <v>216</v>
      </c>
      <c r="F57" s="19" t="s">
        <v>217</v>
      </c>
      <c r="G57" s="19" t="s">
        <v>757</v>
      </c>
      <c r="H57" s="19" t="s">
        <v>218</v>
      </c>
      <c r="I57" s="19" t="s">
        <v>599</v>
      </c>
      <c r="J57" s="19" t="s">
        <v>219</v>
      </c>
      <c r="K57" s="20">
        <v>1</v>
      </c>
      <c r="L57" s="21">
        <v>0.5</v>
      </c>
      <c r="M57" s="20">
        <v>6</v>
      </c>
      <c r="N57" s="21">
        <v>6</v>
      </c>
      <c r="O57" s="20">
        <v>7</v>
      </c>
      <c r="P57" s="21">
        <v>7</v>
      </c>
      <c r="Q57" s="22">
        <v>42</v>
      </c>
      <c r="R57" s="23">
        <v>21</v>
      </c>
    </row>
    <row r="58" spans="1:18" ht="409.5" x14ac:dyDescent="0.25">
      <c r="A58" s="35">
        <v>52</v>
      </c>
      <c r="B58" s="17" t="s">
        <v>1355</v>
      </c>
      <c r="C58" s="18" t="s">
        <v>1356</v>
      </c>
      <c r="D58" s="36"/>
      <c r="E58" s="19" t="s">
        <v>200</v>
      </c>
      <c r="F58" s="19" t="s">
        <v>222</v>
      </c>
      <c r="G58" s="19" t="s">
        <v>760</v>
      </c>
      <c r="H58" s="19" t="s">
        <v>223</v>
      </c>
      <c r="I58" s="19" t="s">
        <v>599</v>
      </c>
      <c r="J58" s="19" t="s">
        <v>1357</v>
      </c>
      <c r="K58" s="20">
        <v>0.5</v>
      </c>
      <c r="L58" s="21">
        <v>0.2</v>
      </c>
      <c r="M58" s="20">
        <v>6</v>
      </c>
      <c r="N58" s="21">
        <v>6</v>
      </c>
      <c r="O58" s="20">
        <v>7</v>
      </c>
      <c r="P58" s="21">
        <v>7</v>
      </c>
      <c r="Q58" s="22">
        <v>21</v>
      </c>
      <c r="R58" s="23">
        <v>8.4000000000000021</v>
      </c>
    </row>
    <row r="59" spans="1:18" ht="409.5" x14ac:dyDescent="0.25">
      <c r="A59" s="35">
        <v>53</v>
      </c>
      <c r="B59" s="17" t="s">
        <v>1358</v>
      </c>
      <c r="C59" s="18" t="s">
        <v>1359</v>
      </c>
      <c r="D59" s="36"/>
      <c r="E59" s="19" t="s">
        <v>302</v>
      </c>
      <c r="F59" s="19" t="s">
        <v>489</v>
      </c>
      <c r="G59" s="19" t="s">
        <v>763</v>
      </c>
      <c r="H59" s="19" t="s">
        <v>490</v>
      </c>
      <c r="I59" s="19" t="s">
        <v>599</v>
      </c>
      <c r="J59" s="19" t="s">
        <v>491</v>
      </c>
      <c r="K59" s="20">
        <v>0.5</v>
      </c>
      <c r="L59" s="21">
        <v>0.2</v>
      </c>
      <c r="M59" s="20">
        <v>6</v>
      </c>
      <c r="N59" s="21">
        <v>6</v>
      </c>
      <c r="O59" s="20">
        <v>7</v>
      </c>
      <c r="P59" s="21">
        <v>7</v>
      </c>
      <c r="Q59" s="22">
        <v>21</v>
      </c>
      <c r="R59" s="23">
        <v>8.4000000000000021</v>
      </c>
    </row>
    <row r="60" spans="1:18" ht="105" x14ac:dyDescent="0.25">
      <c r="A60" s="35">
        <v>54</v>
      </c>
      <c r="B60" s="17" t="s">
        <v>1360</v>
      </c>
      <c r="C60" s="18" t="s">
        <v>1361</v>
      </c>
      <c r="D60" s="36"/>
      <c r="E60" s="19" t="s">
        <v>231</v>
      </c>
      <c r="F60" s="19" t="s">
        <v>232</v>
      </c>
      <c r="G60" s="19" t="s">
        <v>769</v>
      </c>
      <c r="H60" s="19" t="s">
        <v>233</v>
      </c>
      <c r="I60" s="19" t="s">
        <v>599</v>
      </c>
      <c r="J60" s="19" t="s">
        <v>234</v>
      </c>
      <c r="K60" s="20">
        <v>0.5</v>
      </c>
      <c r="L60" s="21">
        <v>0.2</v>
      </c>
      <c r="M60" s="20">
        <v>6</v>
      </c>
      <c r="N60" s="21">
        <v>6</v>
      </c>
      <c r="O60" s="20">
        <v>7</v>
      </c>
      <c r="P60" s="21">
        <v>7</v>
      </c>
      <c r="Q60" s="22">
        <v>21</v>
      </c>
      <c r="R60" s="23">
        <v>8.4000000000000021</v>
      </c>
    </row>
    <row r="61" spans="1:18" ht="409.5" x14ac:dyDescent="0.25">
      <c r="A61" s="35">
        <v>55</v>
      </c>
      <c r="B61" s="17" t="s">
        <v>1300</v>
      </c>
      <c r="C61" s="18" t="s">
        <v>1300</v>
      </c>
      <c r="D61" s="36"/>
      <c r="E61" s="19" t="s">
        <v>240</v>
      </c>
      <c r="F61" s="19" t="s">
        <v>241</v>
      </c>
      <c r="G61" s="19" t="s">
        <v>990</v>
      </c>
      <c r="H61" s="19" t="s">
        <v>242</v>
      </c>
      <c r="I61" s="19" t="s">
        <v>595</v>
      </c>
      <c r="J61" s="19" t="s">
        <v>243</v>
      </c>
      <c r="K61" s="20">
        <v>0.5</v>
      </c>
      <c r="L61" s="21">
        <v>0.5</v>
      </c>
      <c r="M61" s="20">
        <v>6</v>
      </c>
      <c r="N61" s="21">
        <v>6</v>
      </c>
      <c r="O61" s="20">
        <v>3</v>
      </c>
      <c r="P61" s="21">
        <v>3</v>
      </c>
      <c r="Q61" s="22">
        <v>9</v>
      </c>
      <c r="R61" s="23">
        <v>9</v>
      </c>
    </row>
    <row r="62" spans="1:18" ht="105" x14ac:dyDescent="0.25">
      <c r="A62" s="35">
        <v>56</v>
      </c>
      <c r="B62" s="17" t="s">
        <v>1362</v>
      </c>
      <c r="C62" s="18" t="s">
        <v>1363</v>
      </c>
      <c r="D62" s="36"/>
      <c r="E62" s="19" t="s">
        <v>200</v>
      </c>
      <c r="F62" s="19" t="s">
        <v>201</v>
      </c>
      <c r="G62" s="19" t="s">
        <v>754</v>
      </c>
      <c r="H62" s="19" t="s">
        <v>202</v>
      </c>
      <c r="I62" s="19" t="s">
        <v>658</v>
      </c>
      <c r="J62" s="19" t="s">
        <v>203</v>
      </c>
      <c r="K62" s="20">
        <v>3</v>
      </c>
      <c r="L62" s="21">
        <v>0.5</v>
      </c>
      <c r="M62" s="20">
        <v>6</v>
      </c>
      <c r="N62" s="21">
        <v>6</v>
      </c>
      <c r="O62" s="20">
        <v>7</v>
      </c>
      <c r="P62" s="21">
        <v>3</v>
      </c>
      <c r="Q62" s="22">
        <v>126</v>
      </c>
      <c r="R62" s="23">
        <v>9</v>
      </c>
    </row>
    <row r="63" spans="1:18" ht="147" x14ac:dyDescent="0.25">
      <c r="A63" s="35">
        <v>57</v>
      </c>
      <c r="B63" s="17" t="s">
        <v>1362</v>
      </c>
      <c r="C63" s="18" t="s">
        <v>1363</v>
      </c>
      <c r="D63" s="36"/>
      <c r="E63" s="19" t="s">
        <v>216</v>
      </c>
      <c r="F63" s="19" t="s">
        <v>217</v>
      </c>
      <c r="G63" s="19" t="s">
        <v>757</v>
      </c>
      <c r="H63" s="19" t="s">
        <v>218</v>
      </c>
      <c r="I63" s="19" t="s">
        <v>599</v>
      </c>
      <c r="J63" s="19" t="s">
        <v>219</v>
      </c>
      <c r="K63" s="20">
        <v>1</v>
      </c>
      <c r="L63" s="21">
        <v>0.5</v>
      </c>
      <c r="M63" s="20">
        <v>6</v>
      </c>
      <c r="N63" s="21">
        <v>6</v>
      </c>
      <c r="O63" s="20">
        <v>7</v>
      </c>
      <c r="P63" s="21">
        <v>7</v>
      </c>
      <c r="Q63" s="22">
        <v>42</v>
      </c>
      <c r="R63" s="23">
        <v>21</v>
      </c>
    </row>
    <row r="64" spans="1:18" ht="63" x14ac:dyDescent="0.25">
      <c r="A64" s="35">
        <v>58</v>
      </c>
      <c r="B64" s="17" t="s">
        <v>1362</v>
      </c>
      <c r="C64" s="18" t="s">
        <v>1363</v>
      </c>
      <c r="D64" s="36"/>
      <c r="E64" s="19" t="s">
        <v>200</v>
      </c>
      <c r="F64" s="19" t="s">
        <v>222</v>
      </c>
      <c r="G64" s="19" t="s">
        <v>760</v>
      </c>
      <c r="H64" s="19" t="s">
        <v>223</v>
      </c>
      <c r="I64" s="19" t="s">
        <v>599</v>
      </c>
      <c r="J64" s="19" t="s">
        <v>486</v>
      </c>
      <c r="K64" s="20">
        <v>0.5</v>
      </c>
      <c r="L64" s="21">
        <v>0.2</v>
      </c>
      <c r="M64" s="20">
        <v>6</v>
      </c>
      <c r="N64" s="21">
        <v>6</v>
      </c>
      <c r="O64" s="20">
        <v>7</v>
      </c>
      <c r="P64" s="21">
        <v>7</v>
      </c>
      <c r="Q64" s="22">
        <v>21</v>
      </c>
      <c r="R64" s="23">
        <v>8.4000000000000021</v>
      </c>
    </row>
    <row r="65" spans="1:18" ht="147" x14ac:dyDescent="0.25">
      <c r="A65" s="35">
        <v>59</v>
      </c>
      <c r="B65" s="17" t="s">
        <v>1362</v>
      </c>
      <c r="C65" s="18" t="s">
        <v>1363</v>
      </c>
      <c r="D65" s="36"/>
      <c r="E65" s="19" t="s">
        <v>302</v>
      </c>
      <c r="F65" s="19" t="s">
        <v>489</v>
      </c>
      <c r="G65" s="19" t="s">
        <v>763</v>
      </c>
      <c r="H65" s="19" t="s">
        <v>490</v>
      </c>
      <c r="I65" s="19" t="s">
        <v>599</v>
      </c>
      <c r="J65" s="19" t="s">
        <v>491</v>
      </c>
      <c r="K65" s="20">
        <v>0.5</v>
      </c>
      <c r="L65" s="21">
        <v>0.2</v>
      </c>
      <c r="M65" s="20">
        <v>6</v>
      </c>
      <c r="N65" s="21">
        <v>6</v>
      </c>
      <c r="O65" s="20">
        <v>7</v>
      </c>
      <c r="P65" s="21">
        <v>7</v>
      </c>
      <c r="Q65" s="22">
        <v>21</v>
      </c>
      <c r="R65" s="23">
        <v>8.4000000000000021</v>
      </c>
    </row>
    <row r="66" spans="1:18" ht="126" x14ac:dyDescent="0.25">
      <c r="A66" s="35">
        <v>60</v>
      </c>
      <c r="B66" s="17" t="s">
        <v>1362</v>
      </c>
      <c r="C66" s="18" t="s">
        <v>1363</v>
      </c>
      <c r="D66" s="36"/>
      <c r="E66" s="19" t="s">
        <v>227</v>
      </c>
      <c r="F66" s="19" t="s">
        <v>228</v>
      </c>
      <c r="G66" s="19" t="s">
        <v>766</v>
      </c>
      <c r="H66" s="19" t="s">
        <v>229</v>
      </c>
      <c r="I66" s="19" t="s">
        <v>599</v>
      </c>
      <c r="J66" s="19" t="s">
        <v>230</v>
      </c>
      <c r="K66" s="20">
        <v>0.5</v>
      </c>
      <c r="L66" s="21">
        <v>0.2</v>
      </c>
      <c r="M66" s="20">
        <v>6</v>
      </c>
      <c r="N66" s="21">
        <v>6</v>
      </c>
      <c r="O66" s="20">
        <v>7</v>
      </c>
      <c r="P66" s="21">
        <v>7</v>
      </c>
      <c r="Q66" s="22">
        <v>21</v>
      </c>
      <c r="R66" s="23">
        <v>8.4000000000000021</v>
      </c>
    </row>
    <row r="67" spans="1:18" ht="105" x14ac:dyDescent="0.25">
      <c r="A67" s="35">
        <v>61</v>
      </c>
      <c r="B67" s="17" t="s">
        <v>1362</v>
      </c>
      <c r="C67" s="18" t="s">
        <v>1363</v>
      </c>
      <c r="D67" s="36"/>
      <c r="E67" s="19" t="s">
        <v>231</v>
      </c>
      <c r="F67" s="19" t="s">
        <v>232</v>
      </c>
      <c r="G67" s="19" t="s">
        <v>769</v>
      </c>
      <c r="H67" s="19" t="s">
        <v>233</v>
      </c>
      <c r="I67" s="19" t="s">
        <v>599</v>
      </c>
      <c r="J67" s="19" t="s">
        <v>234</v>
      </c>
      <c r="K67" s="20">
        <v>0.5</v>
      </c>
      <c r="L67" s="21">
        <v>0.2</v>
      </c>
      <c r="M67" s="20">
        <v>6</v>
      </c>
      <c r="N67" s="21">
        <v>6</v>
      </c>
      <c r="O67" s="20">
        <v>7</v>
      </c>
      <c r="P67" s="21">
        <v>7</v>
      </c>
      <c r="Q67" s="22">
        <v>21</v>
      </c>
      <c r="R67" s="23">
        <v>8.4000000000000021</v>
      </c>
    </row>
    <row r="68" spans="1:18" ht="126" x14ac:dyDescent="0.25">
      <c r="A68" s="35">
        <v>62</v>
      </c>
      <c r="B68" s="17" t="s">
        <v>1362</v>
      </c>
      <c r="C68" s="18" t="s">
        <v>1363</v>
      </c>
      <c r="D68" s="36"/>
      <c r="E68" s="19" t="s">
        <v>237</v>
      </c>
      <c r="F68" s="19" t="s">
        <v>238</v>
      </c>
      <c r="G68" s="19" t="s">
        <v>773</v>
      </c>
      <c r="H68" s="19" t="s">
        <v>239</v>
      </c>
      <c r="I68" s="19" t="s">
        <v>599</v>
      </c>
      <c r="J68" s="19" t="s">
        <v>234</v>
      </c>
      <c r="K68" s="20">
        <v>0.5</v>
      </c>
      <c r="L68" s="21">
        <v>0.2</v>
      </c>
      <c r="M68" s="20">
        <v>6</v>
      </c>
      <c r="N68" s="21">
        <v>6</v>
      </c>
      <c r="O68" s="20">
        <v>7</v>
      </c>
      <c r="P68" s="21">
        <v>7</v>
      </c>
      <c r="Q68" s="22">
        <v>21</v>
      </c>
      <c r="R68" s="23">
        <v>8.4000000000000021</v>
      </c>
    </row>
    <row r="69" spans="1:18" ht="126" x14ac:dyDescent="0.25">
      <c r="A69" s="35">
        <v>63</v>
      </c>
      <c r="B69" s="17" t="s">
        <v>1364</v>
      </c>
      <c r="C69" s="18" t="s">
        <v>1365</v>
      </c>
      <c r="D69" s="36"/>
      <c r="E69" s="19" t="s">
        <v>478</v>
      </c>
      <c r="F69" s="19" t="s">
        <v>479</v>
      </c>
      <c r="G69" s="19" t="s">
        <v>751</v>
      </c>
      <c r="H69" s="19" t="s">
        <v>480</v>
      </c>
      <c r="I69" s="19" t="s">
        <v>595</v>
      </c>
      <c r="J69" s="19" t="s">
        <v>184</v>
      </c>
      <c r="K69" s="20">
        <v>0.5</v>
      </c>
      <c r="L69" s="21">
        <v>0.5</v>
      </c>
      <c r="M69" s="20">
        <v>6</v>
      </c>
      <c r="N69" s="21">
        <v>6</v>
      </c>
      <c r="O69" s="20">
        <v>3</v>
      </c>
      <c r="P69" s="21">
        <v>3</v>
      </c>
      <c r="Q69" s="22">
        <v>9</v>
      </c>
      <c r="R69" s="23">
        <v>9</v>
      </c>
    </row>
    <row r="70" spans="1:18" ht="105" x14ac:dyDescent="0.25">
      <c r="A70" s="35">
        <v>64</v>
      </c>
      <c r="B70" s="17" t="s">
        <v>1366</v>
      </c>
      <c r="C70" s="18" t="s">
        <v>1367</v>
      </c>
      <c r="D70" s="36"/>
      <c r="E70" s="19" t="s">
        <v>200</v>
      </c>
      <c r="F70" s="19" t="s">
        <v>201</v>
      </c>
      <c r="G70" s="19" t="s">
        <v>754</v>
      </c>
      <c r="H70" s="19" t="s">
        <v>202</v>
      </c>
      <c r="I70" s="19" t="s">
        <v>658</v>
      </c>
      <c r="J70" s="19" t="s">
        <v>203</v>
      </c>
      <c r="K70" s="20">
        <v>3</v>
      </c>
      <c r="L70" s="21">
        <v>0.5</v>
      </c>
      <c r="M70" s="20">
        <v>6</v>
      </c>
      <c r="N70" s="21">
        <v>6</v>
      </c>
      <c r="O70" s="20">
        <v>7</v>
      </c>
      <c r="P70" s="21">
        <v>3</v>
      </c>
      <c r="Q70" s="22">
        <v>126</v>
      </c>
      <c r="R70" s="23">
        <v>9</v>
      </c>
    </row>
    <row r="71" spans="1:18" ht="147" x14ac:dyDescent="0.25">
      <c r="A71" s="35">
        <v>65</v>
      </c>
      <c r="B71" s="17" t="s">
        <v>1366</v>
      </c>
      <c r="C71" s="18" t="s">
        <v>1367</v>
      </c>
      <c r="D71" s="36"/>
      <c r="E71" s="19" t="s">
        <v>216</v>
      </c>
      <c r="F71" s="19" t="s">
        <v>217</v>
      </c>
      <c r="G71" s="19" t="s">
        <v>757</v>
      </c>
      <c r="H71" s="19" t="s">
        <v>218</v>
      </c>
      <c r="I71" s="19" t="s">
        <v>599</v>
      </c>
      <c r="J71" s="19" t="s">
        <v>219</v>
      </c>
      <c r="K71" s="20">
        <v>1</v>
      </c>
      <c r="L71" s="21">
        <v>0.5</v>
      </c>
      <c r="M71" s="20">
        <v>6</v>
      </c>
      <c r="N71" s="21">
        <v>6</v>
      </c>
      <c r="O71" s="20">
        <v>7</v>
      </c>
      <c r="P71" s="21">
        <v>7</v>
      </c>
      <c r="Q71" s="22">
        <v>42</v>
      </c>
      <c r="R71" s="23">
        <v>21</v>
      </c>
    </row>
    <row r="72" spans="1:18" ht="63" x14ac:dyDescent="0.25">
      <c r="A72" s="35">
        <v>66</v>
      </c>
      <c r="B72" s="17" t="s">
        <v>1366</v>
      </c>
      <c r="C72" s="18" t="s">
        <v>1367</v>
      </c>
      <c r="D72" s="36"/>
      <c r="E72" s="19" t="s">
        <v>200</v>
      </c>
      <c r="F72" s="19" t="s">
        <v>222</v>
      </c>
      <c r="G72" s="19" t="s">
        <v>760</v>
      </c>
      <c r="H72" s="19" t="s">
        <v>223</v>
      </c>
      <c r="I72" s="19" t="s">
        <v>599</v>
      </c>
      <c r="J72" s="19" t="s">
        <v>224</v>
      </c>
      <c r="K72" s="20">
        <v>0.5</v>
      </c>
      <c r="L72" s="21">
        <v>0.2</v>
      </c>
      <c r="M72" s="20">
        <v>6</v>
      </c>
      <c r="N72" s="21">
        <v>6</v>
      </c>
      <c r="O72" s="20">
        <v>7</v>
      </c>
      <c r="P72" s="21">
        <v>7</v>
      </c>
      <c r="Q72" s="22">
        <v>21</v>
      </c>
      <c r="R72" s="23">
        <v>8.4000000000000021</v>
      </c>
    </row>
    <row r="73" spans="1:18" ht="126" x14ac:dyDescent="0.25">
      <c r="A73" s="35">
        <v>67</v>
      </c>
      <c r="B73" s="17" t="s">
        <v>1368</v>
      </c>
      <c r="C73" s="18" t="s">
        <v>1369</v>
      </c>
      <c r="D73" s="36"/>
      <c r="E73" s="19" t="s">
        <v>227</v>
      </c>
      <c r="F73" s="19" t="s">
        <v>228</v>
      </c>
      <c r="G73" s="19" t="s">
        <v>766</v>
      </c>
      <c r="H73" s="19" t="s">
        <v>229</v>
      </c>
      <c r="I73" s="19" t="s">
        <v>599</v>
      </c>
      <c r="J73" s="19" t="s">
        <v>230</v>
      </c>
      <c r="K73" s="20">
        <v>0.5</v>
      </c>
      <c r="L73" s="21">
        <v>0.2</v>
      </c>
      <c r="M73" s="20">
        <v>6</v>
      </c>
      <c r="N73" s="21">
        <v>6</v>
      </c>
      <c r="O73" s="20">
        <v>7</v>
      </c>
      <c r="P73" s="21">
        <v>7</v>
      </c>
      <c r="Q73" s="22">
        <v>21</v>
      </c>
      <c r="R73" s="23">
        <v>8.4000000000000021</v>
      </c>
    </row>
    <row r="74" spans="1:18" ht="126" x14ac:dyDescent="0.25">
      <c r="A74" s="35">
        <v>68</v>
      </c>
      <c r="B74" s="17" t="s">
        <v>1368</v>
      </c>
      <c r="C74" s="18" t="s">
        <v>1369</v>
      </c>
      <c r="D74" s="36"/>
      <c r="E74" s="19" t="s">
        <v>237</v>
      </c>
      <c r="F74" s="19" t="s">
        <v>238</v>
      </c>
      <c r="G74" s="19" t="s">
        <v>773</v>
      </c>
      <c r="H74" s="19" t="s">
        <v>239</v>
      </c>
      <c r="I74" s="19" t="s">
        <v>599</v>
      </c>
      <c r="J74" s="19" t="s">
        <v>234</v>
      </c>
      <c r="K74" s="20">
        <v>0.5</v>
      </c>
      <c r="L74" s="21">
        <v>0.2</v>
      </c>
      <c r="M74" s="20">
        <v>6</v>
      </c>
      <c r="N74" s="21">
        <v>6</v>
      </c>
      <c r="O74" s="20">
        <v>7</v>
      </c>
      <c r="P74" s="21">
        <v>7</v>
      </c>
      <c r="Q74" s="22">
        <v>21</v>
      </c>
      <c r="R74" s="23">
        <v>8.4000000000000021</v>
      </c>
    </row>
    <row r="75" spans="1:18" ht="409.5" x14ac:dyDescent="0.25">
      <c r="A75" s="35">
        <v>69</v>
      </c>
      <c r="B75" s="17" t="s">
        <v>1370</v>
      </c>
      <c r="C75" s="18" t="s">
        <v>1370</v>
      </c>
      <c r="D75" s="36"/>
      <c r="E75" s="19" t="s">
        <v>515</v>
      </c>
      <c r="F75" s="19" t="s">
        <v>516</v>
      </c>
      <c r="G75" s="19" t="s">
        <v>792</v>
      </c>
      <c r="H75" s="19" t="s">
        <v>517</v>
      </c>
      <c r="I75" s="19" t="s">
        <v>595</v>
      </c>
      <c r="J75" s="19" t="s">
        <v>243</v>
      </c>
      <c r="K75" s="20">
        <v>0.5</v>
      </c>
      <c r="L75" s="21">
        <v>0.5</v>
      </c>
      <c r="M75" s="20">
        <v>6</v>
      </c>
      <c r="N75" s="21">
        <v>6</v>
      </c>
      <c r="O75" s="20">
        <v>3</v>
      </c>
      <c r="P75" s="21">
        <v>3</v>
      </c>
      <c r="Q75" s="22">
        <v>9</v>
      </c>
      <c r="R75" s="23">
        <v>9</v>
      </c>
    </row>
    <row r="76" spans="1:18" ht="409.5" x14ac:dyDescent="0.25">
      <c r="A76" s="35">
        <v>70</v>
      </c>
      <c r="B76" s="17" t="s">
        <v>1370</v>
      </c>
      <c r="C76" s="18" t="s">
        <v>1370</v>
      </c>
      <c r="D76" s="36"/>
      <c r="E76" s="19" t="s">
        <v>273</v>
      </c>
      <c r="F76" s="19" t="s">
        <v>274</v>
      </c>
      <c r="G76" s="19" t="s">
        <v>793</v>
      </c>
      <c r="H76" s="19" t="s">
        <v>275</v>
      </c>
      <c r="I76" s="19" t="s">
        <v>595</v>
      </c>
      <c r="J76" s="19" t="s">
        <v>243</v>
      </c>
      <c r="K76" s="20">
        <v>0.5</v>
      </c>
      <c r="L76" s="21">
        <v>0.5</v>
      </c>
      <c r="M76" s="20">
        <v>6</v>
      </c>
      <c r="N76" s="21">
        <v>6</v>
      </c>
      <c r="O76" s="20">
        <v>3</v>
      </c>
      <c r="P76" s="21">
        <v>3</v>
      </c>
      <c r="Q76" s="22">
        <v>9</v>
      </c>
      <c r="R76" s="23">
        <v>9</v>
      </c>
    </row>
    <row r="77" spans="1:18" ht="189" x14ac:dyDescent="0.25">
      <c r="A77" s="35">
        <v>71</v>
      </c>
      <c r="B77" s="17" t="s">
        <v>1371</v>
      </c>
      <c r="C77" s="18" t="s">
        <v>1372</v>
      </c>
      <c r="D77" s="36"/>
      <c r="E77" s="19" t="s">
        <v>261</v>
      </c>
      <c r="F77" s="19" t="s">
        <v>262</v>
      </c>
      <c r="G77" s="19" t="s">
        <v>785</v>
      </c>
      <c r="H77" s="19" t="s">
        <v>263</v>
      </c>
      <c r="I77" s="19" t="s">
        <v>599</v>
      </c>
      <c r="J77" s="19" t="s">
        <v>264</v>
      </c>
      <c r="K77" s="20">
        <v>0.5</v>
      </c>
      <c r="L77" s="21">
        <v>0.2</v>
      </c>
      <c r="M77" s="20">
        <v>6</v>
      </c>
      <c r="N77" s="21">
        <v>6</v>
      </c>
      <c r="O77" s="20">
        <v>7</v>
      </c>
      <c r="P77" s="21">
        <v>7</v>
      </c>
      <c r="Q77" s="22">
        <v>21</v>
      </c>
      <c r="R77" s="23">
        <v>8.4000000000000021</v>
      </c>
    </row>
    <row r="78" spans="1:18" ht="189" x14ac:dyDescent="0.25">
      <c r="A78" s="35">
        <v>72</v>
      </c>
      <c r="B78" s="17" t="s">
        <v>1371</v>
      </c>
      <c r="C78" s="18" t="s">
        <v>1372</v>
      </c>
      <c r="D78" s="36"/>
      <c r="E78" s="19" t="s">
        <v>261</v>
      </c>
      <c r="F78" s="19" t="s">
        <v>506</v>
      </c>
      <c r="G78" s="19" t="s">
        <v>786</v>
      </c>
      <c r="H78" s="19" t="s">
        <v>507</v>
      </c>
      <c r="I78" s="19" t="s">
        <v>599</v>
      </c>
      <c r="J78" s="19" t="s">
        <v>264</v>
      </c>
      <c r="K78" s="20">
        <v>1</v>
      </c>
      <c r="L78" s="21">
        <v>0.5</v>
      </c>
      <c r="M78" s="20">
        <v>6</v>
      </c>
      <c r="N78" s="21">
        <v>6</v>
      </c>
      <c r="O78" s="20">
        <v>7</v>
      </c>
      <c r="P78" s="21">
        <v>7</v>
      </c>
      <c r="Q78" s="22">
        <v>42</v>
      </c>
      <c r="R78" s="23">
        <v>21</v>
      </c>
    </row>
    <row r="79" spans="1:18" ht="189" x14ac:dyDescent="0.25">
      <c r="A79" s="35">
        <v>73</v>
      </c>
      <c r="B79" s="17" t="s">
        <v>1371</v>
      </c>
      <c r="C79" s="18" t="s">
        <v>1372</v>
      </c>
      <c r="D79" s="36"/>
      <c r="E79" s="19" t="s">
        <v>255</v>
      </c>
      <c r="F79" s="19" t="s">
        <v>256</v>
      </c>
      <c r="G79" s="19" t="s">
        <v>782</v>
      </c>
      <c r="H79" s="19" t="s">
        <v>257</v>
      </c>
      <c r="I79" s="19" t="s">
        <v>599</v>
      </c>
      <c r="J79" s="19" t="s">
        <v>258</v>
      </c>
      <c r="K79" s="20">
        <v>1</v>
      </c>
      <c r="L79" s="21">
        <v>0.5</v>
      </c>
      <c r="M79" s="20">
        <v>6</v>
      </c>
      <c r="N79" s="21">
        <v>6</v>
      </c>
      <c r="O79" s="20">
        <v>7</v>
      </c>
      <c r="P79" s="21">
        <v>3</v>
      </c>
      <c r="Q79" s="22">
        <v>42</v>
      </c>
      <c r="R79" s="23">
        <v>9</v>
      </c>
    </row>
    <row r="80" spans="1:18" ht="105" x14ac:dyDescent="0.25">
      <c r="A80" s="35">
        <v>74</v>
      </c>
      <c r="B80" s="17" t="s">
        <v>1373</v>
      </c>
      <c r="C80" s="18" t="s">
        <v>1374</v>
      </c>
      <c r="D80" s="36"/>
      <c r="E80" s="19" t="s">
        <v>103</v>
      </c>
      <c r="F80" s="19" t="s">
        <v>246</v>
      </c>
      <c r="G80" s="19" t="s">
        <v>776</v>
      </c>
      <c r="H80" s="19" t="s">
        <v>247</v>
      </c>
      <c r="I80" s="19" t="s">
        <v>599</v>
      </c>
      <c r="J80" s="19" t="s">
        <v>248</v>
      </c>
      <c r="K80" s="20">
        <v>1</v>
      </c>
      <c r="L80" s="21">
        <v>0.5</v>
      </c>
      <c r="M80" s="20">
        <v>6</v>
      </c>
      <c r="N80" s="21">
        <v>6</v>
      </c>
      <c r="O80" s="20">
        <v>7</v>
      </c>
      <c r="P80" s="21">
        <v>3</v>
      </c>
      <c r="Q80" s="22">
        <v>42</v>
      </c>
      <c r="R80" s="23">
        <v>9</v>
      </c>
    </row>
    <row r="81" spans="1:18" ht="105" x14ac:dyDescent="0.25">
      <c r="A81" s="35">
        <v>75</v>
      </c>
      <c r="B81" s="17" t="s">
        <v>1373</v>
      </c>
      <c r="C81" s="18" t="s">
        <v>1374</v>
      </c>
      <c r="D81" s="36"/>
      <c r="E81" s="19" t="s">
        <v>251</v>
      </c>
      <c r="F81" s="19" t="s">
        <v>252</v>
      </c>
      <c r="G81" s="19" t="s">
        <v>779</v>
      </c>
      <c r="H81" s="19" t="s">
        <v>253</v>
      </c>
      <c r="I81" s="19" t="s">
        <v>599</v>
      </c>
      <c r="J81" s="19" t="s">
        <v>254</v>
      </c>
      <c r="K81" s="20">
        <v>1</v>
      </c>
      <c r="L81" s="21">
        <v>0.5</v>
      </c>
      <c r="M81" s="20">
        <v>6</v>
      </c>
      <c r="N81" s="21">
        <v>6</v>
      </c>
      <c r="O81" s="20">
        <v>7</v>
      </c>
      <c r="P81" s="21">
        <v>3</v>
      </c>
      <c r="Q81" s="22">
        <v>42</v>
      </c>
      <c r="R81" s="23">
        <v>9</v>
      </c>
    </row>
    <row r="82" spans="1:18" ht="126" x14ac:dyDescent="0.25">
      <c r="A82" s="35">
        <v>76</v>
      </c>
      <c r="B82" s="17" t="s">
        <v>1373</v>
      </c>
      <c r="C82" s="18" t="s">
        <v>1374</v>
      </c>
      <c r="D82" s="36"/>
      <c r="E82" s="19" t="s">
        <v>255</v>
      </c>
      <c r="F82" s="19" t="s">
        <v>256</v>
      </c>
      <c r="G82" s="19" t="s">
        <v>782</v>
      </c>
      <c r="H82" s="19" t="s">
        <v>257</v>
      </c>
      <c r="I82" s="19" t="s">
        <v>599</v>
      </c>
      <c r="J82" s="19" t="s">
        <v>258</v>
      </c>
      <c r="K82" s="20">
        <v>1</v>
      </c>
      <c r="L82" s="21">
        <v>0.5</v>
      </c>
      <c r="M82" s="20">
        <v>6</v>
      </c>
      <c r="N82" s="21">
        <v>6</v>
      </c>
      <c r="O82" s="20">
        <v>7</v>
      </c>
      <c r="P82" s="21">
        <v>3</v>
      </c>
      <c r="Q82" s="22">
        <v>42</v>
      </c>
      <c r="R82" s="23">
        <v>9</v>
      </c>
    </row>
    <row r="83" spans="1:18" ht="105" x14ac:dyDescent="0.25">
      <c r="A83" s="35">
        <v>77</v>
      </c>
      <c r="B83" s="17" t="s">
        <v>1373</v>
      </c>
      <c r="C83" s="18" t="s">
        <v>1374</v>
      </c>
      <c r="D83" s="36"/>
      <c r="E83" s="19" t="s">
        <v>261</v>
      </c>
      <c r="F83" s="19" t="s">
        <v>506</v>
      </c>
      <c r="G83" s="19" t="s">
        <v>786</v>
      </c>
      <c r="H83" s="19" t="s">
        <v>507</v>
      </c>
      <c r="I83" s="19" t="s">
        <v>599</v>
      </c>
      <c r="J83" s="19" t="s">
        <v>264</v>
      </c>
      <c r="K83" s="20">
        <v>1</v>
      </c>
      <c r="L83" s="21">
        <v>0.5</v>
      </c>
      <c r="M83" s="20">
        <v>6</v>
      </c>
      <c r="N83" s="21">
        <v>6</v>
      </c>
      <c r="O83" s="20">
        <v>7</v>
      </c>
      <c r="P83" s="21">
        <v>7</v>
      </c>
      <c r="Q83" s="22">
        <v>42</v>
      </c>
      <c r="R83" s="23">
        <v>21</v>
      </c>
    </row>
    <row r="84" spans="1:18" ht="315" x14ac:dyDescent="0.25">
      <c r="A84" s="35">
        <v>78</v>
      </c>
      <c r="B84" s="17" t="s">
        <v>1375</v>
      </c>
      <c r="C84" s="18" t="s">
        <v>1376</v>
      </c>
      <c r="D84" s="36"/>
      <c r="E84" s="19" t="s">
        <v>103</v>
      </c>
      <c r="F84" s="19" t="s">
        <v>246</v>
      </c>
      <c r="G84" s="19" t="s">
        <v>776</v>
      </c>
      <c r="H84" s="19" t="s">
        <v>247</v>
      </c>
      <c r="I84" s="19" t="s">
        <v>599</v>
      </c>
      <c r="J84" s="19" t="s">
        <v>248</v>
      </c>
      <c r="K84" s="20">
        <v>1</v>
      </c>
      <c r="L84" s="21">
        <v>0.5</v>
      </c>
      <c r="M84" s="20">
        <v>6</v>
      </c>
      <c r="N84" s="21">
        <v>6</v>
      </c>
      <c r="O84" s="20">
        <v>7</v>
      </c>
      <c r="P84" s="21">
        <v>3</v>
      </c>
      <c r="Q84" s="22">
        <v>42</v>
      </c>
      <c r="R84" s="23">
        <v>9</v>
      </c>
    </row>
    <row r="85" spans="1:18" ht="315" x14ac:dyDescent="0.25">
      <c r="A85" s="35">
        <v>79</v>
      </c>
      <c r="B85" s="17" t="s">
        <v>1375</v>
      </c>
      <c r="C85" s="18" t="s">
        <v>1376</v>
      </c>
      <c r="D85" s="36"/>
      <c r="E85" s="19" t="s">
        <v>251</v>
      </c>
      <c r="F85" s="19" t="s">
        <v>252</v>
      </c>
      <c r="G85" s="19" t="s">
        <v>779</v>
      </c>
      <c r="H85" s="19" t="s">
        <v>253</v>
      </c>
      <c r="I85" s="19" t="s">
        <v>599</v>
      </c>
      <c r="J85" s="19" t="s">
        <v>254</v>
      </c>
      <c r="K85" s="20">
        <v>1</v>
      </c>
      <c r="L85" s="21">
        <v>0.5</v>
      </c>
      <c r="M85" s="20">
        <v>6</v>
      </c>
      <c r="N85" s="21">
        <v>6</v>
      </c>
      <c r="O85" s="20">
        <v>7</v>
      </c>
      <c r="P85" s="21">
        <v>3</v>
      </c>
      <c r="Q85" s="22">
        <v>42</v>
      </c>
      <c r="R85" s="23">
        <v>9</v>
      </c>
    </row>
    <row r="86" spans="1:18" ht="315" x14ac:dyDescent="0.25">
      <c r="A86" s="35">
        <v>80</v>
      </c>
      <c r="B86" s="17" t="s">
        <v>1375</v>
      </c>
      <c r="C86" s="18" t="s">
        <v>1376</v>
      </c>
      <c r="D86" s="36"/>
      <c r="E86" s="19" t="s">
        <v>261</v>
      </c>
      <c r="F86" s="19" t="s">
        <v>506</v>
      </c>
      <c r="G86" s="19" t="s">
        <v>786</v>
      </c>
      <c r="H86" s="19" t="s">
        <v>507</v>
      </c>
      <c r="I86" s="19" t="s">
        <v>599</v>
      </c>
      <c r="J86" s="19" t="s">
        <v>264</v>
      </c>
      <c r="K86" s="20">
        <v>1</v>
      </c>
      <c r="L86" s="21">
        <v>0.5</v>
      </c>
      <c r="M86" s="20">
        <v>6</v>
      </c>
      <c r="N86" s="21">
        <v>6</v>
      </c>
      <c r="O86" s="20">
        <v>7</v>
      </c>
      <c r="P86" s="21">
        <v>7</v>
      </c>
      <c r="Q86" s="22">
        <v>42</v>
      </c>
      <c r="R86" s="23">
        <v>21</v>
      </c>
    </row>
    <row r="87" spans="1:18" ht="315" x14ac:dyDescent="0.25">
      <c r="A87" s="35">
        <v>81</v>
      </c>
      <c r="B87" s="17" t="s">
        <v>1375</v>
      </c>
      <c r="C87" s="18" t="s">
        <v>1376</v>
      </c>
      <c r="D87" s="36"/>
      <c r="E87" s="19" t="s">
        <v>510</v>
      </c>
      <c r="F87" s="19" t="s">
        <v>511</v>
      </c>
      <c r="G87" s="19" t="s">
        <v>789</v>
      </c>
      <c r="H87" s="19" t="s">
        <v>512</v>
      </c>
      <c r="I87" s="19" t="s">
        <v>599</v>
      </c>
      <c r="J87" s="19" t="s">
        <v>254</v>
      </c>
      <c r="K87" s="20">
        <v>1</v>
      </c>
      <c r="L87" s="21">
        <v>0.5</v>
      </c>
      <c r="M87" s="20">
        <v>6</v>
      </c>
      <c r="N87" s="21">
        <v>6</v>
      </c>
      <c r="O87" s="20">
        <v>7</v>
      </c>
      <c r="P87" s="21">
        <v>7</v>
      </c>
      <c r="Q87" s="22">
        <v>42</v>
      </c>
      <c r="R87" s="23">
        <v>21</v>
      </c>
    </row>
    <row r="88" spans="1:18" ht="105" x14ac:dyDescent="0.25">
      <c r="A88" s="35">
        <v>82</v>
      </c>
      <c r="B88" s="17" t="s">
        <v>1377</v>
      </c>
      <c r="C88" s="18" t="s">
        <v>1378</v>
      </c>
      <c r="D88" s="36"/>
      <c r="E88" s="19" t="s">
        <v>510</v>
      </c>
      <c r="F88" s="19" t="s">
        <v>511</v>
      </c>
      <c r="G88" s="19" t="s">
        <v>789</v>
      </c>
      <c r="H88" s="19" t="s">
        <v>512</v>
      </c>
      <c r="I88" s="19" t="s">
        <v>599</v>
      </c>
      <c r="J88" s="19" t="s">
        <v>254</v>
      </c>
      <c r="K88" s="20">
        <v>1</v>
      </c>
      <c r="L88" s="21">
        <v>0.5</v>
      </c>
      <c r="M88" s="20">
        <v>6</v>
      </c>
      <c r="N88" s="21">
        <v>6</v>
      </c>
      <c r="O88" s="20">
        <v>7</v>
      </c>
      <c r="P88" s="21">
        <v>7</v>
      </c>
      <c r="Q88" s="22">
        <v>42</v>
      </c>
      <c r="R88" s="23">
        <v>21</v>
      </c>
    </row>
    <row r="89" spans="1:18" ht="105" x14ac:dyDescent="0.25">
      <c r="A89" s="35">
        <v>83</v>
      </c>
      <c r="B89" s="17" t="s">
        <v>1379</v>
      </c>
      <c r="C89" s="18" t="s">
        <v>1380</v>
      </c>
      <c r="D89" s="36"/>
      <c r="E89" s="19" t="s">
        <v>261</v>
      </c>
      <c r="F89" s="19" t="s">
        <v>262</v>
      </c>
      <c r="G89" s="19" t="s">
        <v>785</v>
      </c>
      <c r="H89" s="19" t="s">
        <v>263</v>
      </c>
      <c r="I89" s="19" t="s">
        <v>599</v>
      </c>
      <c r="J89" s="19" t="s">
        <v>264</v>
      </c>
      <c r="K89" s="20">
        <v>0.5</v>
      </c>
      <c r="L89" s="21">
        <v>0.2</v>
      </c>
      <c r="M89" s="20">
        <v>6</v>
      </c>
      <c r="N89" s="21">
        <v>6</v>
      </c>
      <c r="O89" s="20">
        <v>7</v>
      </c>
      <c r="P89" s="21">
        <v>7</v>
      </c>
      <c r="Q89" s="22">
        <v>21</v>
      </c>
      <c r="R89" s="23">
        <v>8.4000000000000021</v>
      </c>
    </row>
    <row r="90" spans="1:18" ht="126" x14ac:dyDescent="0.25">
      <c r="A90" s="35">
        <v>84</v>
      </c>
      <c r="B90" s="17" t="s">
        <v>1381</v>
      </c>
      <c r="C90" s="18" t="s">
        <v>1382</v>
      </c>
      <c r="D90" s="36"/>
      <c r="E90" s="19" t="s">
        <v>103</v>
      </c>
      <c r="F90" s="19" t="s">
        <v>246</v>
      </c>
      <c r="G90" s="19" t="s">
        <v>776</v>
      </c>
      <c r="H90" s="19" t="s">
        <v>247</v>
      </c>
      <c r="I90" s="19" t="s">
        <v>599</v>
      </c>
      <c r="J90" s="19" t="s">
        <v>248</v>
      </c>
      <c r="K90" s="20">
        <v>1</v>
      </c>
      <c r="L90" s="21">
        <v>0.5</v>
      </c>
      <c r="M90" s="20">
        <v>6</v>
      </c>
      <c r="N90" s="21">
        <v>6</v>
      </c>
      <c r="O90" s="20">
        <v>7</v>
      </c>
      <c r="P90" s="21">
        <v>3</v>
      </c>
      <c r="Q90" s="22">
        <v>42</v>
      </c>
      <c r="R90" s="23">
        <v>9</v>
      </c>
    </row>
    <row r="91" spans="1:18" ht="105" x14ac:dyDescent="0.25">
      <c r="A91" s="35">
        <v>85</v>
      </c>
      <c r="B91" s="17" t="s">
        <v>1383</v>
      </c>
      <c r="C91" s="18" t="s">
        <v>1384</v>
      </c>
      <c r="D91" s="36"/>
      <c r="E91" s="19" t="s">
        <v>251</v>
      </c>
      <c r="F91" s="19" t="s">
        <v>252</v>
      </c>
      <c r="G91" s="19" t="s">
        <v>779</v>
      </c>
      <c r="H91" s="19" t="s">
        <v>253</v>
      </c>
      <c r="I91" s="19" t="s">
        <v>599</v>
      </c>
      <c r="J91" s="19" t="s">
        <v>254</v>
      </c>
      <c r="K91" s="20">
        <v>1</v>
      </c>
      <c r="L91" s="21">
        <v>0.5</v>
      </c>
      <c r="M91" s="20">
        <v>6</v>
      </c>
      <c r="N91" s="21">
        <v>6</v>
      </c>
      <c r="O91" s="20">
        <v>7</v>
      </c>
      <c r="P91" s="21">
        <v>3</v>
      </c>
      <c r="Q91" s="22">
        <v>42</v>
      </c>
      <c r="R91" s="23">
        <v>9</v>
      </c>
    </row>
    <row r="92" spans="1:18" ht="189" x14ac:dyDescent="0.25">
      <c r="A92" s="35">
        <v>86</v>
      </c>
      <c r="B92" s="17" t="s">
        <v>1385</v>
      </c>
      <c r="C92" s="18" t="s">
        <v>1386</v>
      </c>
      <c r="D92" s="36"/>
      <c r="E92" s="19" t="s">
        <v>273</v>
      </c>
      <c r="F92" s="19" t="s">
        <v>274</v>
      </c>
      <c r="G92" s="19" t="s">
        <v>793</v>
      </c>
      <c r="H92" s="19" t="s">
        <v>275</v>
      </c>
      <c r="I92" s="19" t="s">
        <v>595</v>
      </c>
      <c r="J92" s="19" t="s">
        <v>243</v>
      </c>
      <c r="K92" s="20">
        <v>0.5</v>
      </c>
      <c r="L92" s="21">
        <v>0.5</v>
      </c>
      <c r="M92" s="20">
        <v>6</v>
      </c>
      <c r="N92" s="21">
        <v>6</v>
      </c>
      <c r="O92" s="20">
        <v>3</v>
      </c>
      <c r="P92" s="21">
        <v>3</v>
      </c>
      <c r="Q92" s="22">
        <v>9</v>
      </c>
      <c r="R92" s="23">
        <v>9</v>
      </c>
    </row>
    <row r="93" spans="1:18" ht="105" x14ac:dyDescent="0.25">
      <c r="A93" s="35">
        <v>87</v>
      </c>
      <c r="B93" s="17" t="s">
        <v>1350</v>
      </c>
      <c r="C93" s="18" t="s">
        <v>1351</v>
      </c>
      <c r="D93" s="36"/>
      <c r="E93" s="19" t="s">
        <v>261</v>
      </c>
      <c r="F93" s="19" t="s">
        <v>506</v>
      </c>
      <c r="G93" s="19" t="s">
        <v>786</v>
      </c>
      <c r="H93" s="19" t="s">
        <v>507</v>
      </c>
      <c r="I93" s="19" t="s">
        <v>599</v>
      </c>
      <c r="J93" s="19" t="s">
        <v>264</v>
      </c>
      <c r="K93" s="20">
        <v>1</v>
      </c>
      <c r="L93" s="21">
        <v>0.5</v>
      </c>
      <c r="M93" s="20">
        <v>6</v>
      </c>
      <c r="N93" s="21">
        <v>6</v>
      </c>
      <c r="O93" s="20">
        <v>7</v>
      </c>
      <c r="P93" s="21">
        <v>7</v>
      </c>
      <c r="Q93" s="22">
        <v>42</v>
      </c>
      <c r="R93" s="23">
        <v>21</v>
      </c>
    </row>
    <row r="94" spans="1:18" ht="147" x14ac:dyDescent="0.25">
      <c r="A94" s="35">
        <v>88</v>
      </c>
      <c r="B94" s="17" t="s">
        <v>1362</v>
      </c>
      <c r="C94" s="18" t="s">
        <v>1363</v>
      </c>
      <c r="D94" s="36"/>
      <c r="E94" s="19" t="s">
        <v>267</v>
      </c>
      <c r="F94" s="19" t="s">
        <v>268</v>
      </c>
      <c r="G94" s="19" t="s">
        <v>796</v>
      </c>
      <c r="H94" s="19" t="s">
        <v>269</v>
      </c>
      <c r="I94" s="19" t="s">
        <v>599</v>
      </c>
      <c r="J94" s="19" t="s">
        <v>270</v>
      </c>
      <c r="K94" s="20">
        <v>1</v>
      </c>
      <c r="L94" s="21">
        <v>0.5</v>
      </c>
      <c r="M94" s="20">
        <v>6</v>
      </c>
      <c r="N94" s="21">
        <v>6</v>
      </c>
      <c r="O94" s="20">
        <v>7</v>
      </c>
      <c r="P94" s="21">
        <v>7</v>
      </c>
      <c r="Q94" s="22">
        <v>42</v>
      </c>
      <c r="R94" s="23">
        <v>21</v>
      </c>
    </row>
    <row r="95" spans="1:18" ht="273" x14ac:dyDescent="0.25">
      <c r="A95" s="35">
        <v>89</v>
      </c>
      <c r="B95" s="17" t="s">
        <v>1362</v>
      </c>
      <c r="C95" s="18" t="s">
        <v>1363</v>
      </c>
      <c r="D95" s="36"/>
      <c r="E95" s="19" t="s">
        <v>278</v>
      </c>
      <c r="F95" s="19" t="s">
        <v>279</v>
      </c>
      <c r="G95" s="19" t="s">
        <v>797</v>
      </c>
      <c r="H95" s="19" t="s">
        <v>280</v>
      </c>
      <c r="I95" s="19" t="s">
        <v>595</v>
      </c>
      <c r="J95" s="19" t="s">
        <v>243</v>
      </c>
      <c r="K95" s="20">
        <v>0.5</v>
      </c>
      <c r="L95" s="21">
        <v>0.52</v>
      </c>
      <c r="M95" s="20">
        <v>6</v>
      </c>
      <c r="N95" s="21">
        <v>6</v>
      </c>
      <c r="O95" s="20">
        <v>3</v>
      </c>
      <c r="P95" s="21">
        <v>3</v>
      </c>
      <c r="Q95" s="22">
        <v>9</v>
      </c>
      <c r="R95" s="23">
        <v>9.36</v>
      </c>
    </row>
    <row r="96" spans="1:18" ht="409.5" x14ac:dyDescent="0.25">
      <c r="A96" s="35">
        <v>90</v>
      </c>
      <c r="B96" s="17" t="s">
        <v>1387</v>
      </c>
      <c r="C96" s="18" t="s">
        <v>1388</v>
      </c>
      <c r="D96" s="36"/>
      <c r="E96" s="19" t="s">
        <v>302</v>
      </c>
      <c r="F96" s="19" t="s">
        <v>303</v>
      </c>
      <c r="G96" s="19" t="s">
        <v>803</v>
      </c>
      <c r="H96" s="19" t="s">
        <v>304</v>
      </c>
      <c r="I96" s="19" t="s">
        <v>599</v>
      </c>
      <c r="J96" s="19" t="s">
        <v>305</v>
      </c>
      <c r="K96" s="20">
        <v>0.5</v>
      </c>
      <c r="L96" s="21">
        <v>0.2</v>
      </c>
      <c r="M96" s="20">
        <v>6</v>
      </c>
      <c r="N96" s="21">
        <v>6</v>
      </c>
      <c r="O96" s="20">
        <v>7</v>
      </c>
      <c r="P96" s="21">
        <v>7</v>
      </c>
      <c r="Q96" s="22">
        <v>21</v>
      </c>
      <c r="R96" s="23">
        <v>8.4000000000000021</v>
      </c>
    </row>
    <row r="97" spans="1:18" ht="409.5" x14ac:dyDescent="0.25">
      <c r="A97" s="35">
        <v>91</v>
      </c>
      <c r="B97" s="17" t="s">
        <v>1387</v>
      </c>
      <c r="C97" s="18" t="s">
        <v>1388</v>
      </c>
      <c r="D97" s="36"/>
      <c r="E97" s="19" t="s">
        <v>287</v>
      </c>
      <c r="F97" s="19" t="s">
        <v>288</v>
      </c>
      <c r="G97" s="19" t="s">
        <v>806</v>
      </c>
      <c r="H97" s="19" t="s">
        <v>289</v>
      </c>
      <c r="I97" s="19" t="s">
        <v>599</v>
      </c>
      <c r="J97" s="19" t="s">
        <v>290</v>
      </c>
      <c r="K97" s="20">
        <v>0.5</v>
      </c>
      <c r="L97" s="21">
        <v>0.2</v>
      </c>
      <c r="M97" s="20">
        <v>6</v>
      </c>
      <c r="N97" s="21">
        <v>6</v>
      </c>
      <c r="O97" s="20">
        <v>7</v>
      </c>
      <c r="P97" s="21">
        <v>7</v>
      </c>
      <c r="Q97" s="22">
        <v>21</v>
      </c>
      <c r="R97" s="23">
        <v>8.4000000000000021</v>
      </c>
    </row>
    <row r="98" spans="1:18" ht="409.5" x14ac:dyDescent="0.25">
      <c r="A98" s="35">
        <v>92</v>
      </c>
      <c r="B98" s="17" t="s">
        <v>1389</v>
      </c>
      <c r="C98" s="18" t="s">
        <v>1390</v>
      </c>
      <c r="D98" s="36"/>
      <c r="E98" s="19" t="s">
        <v>293</v>
      </c>
      <c r="F98" s="19" t="s">
        <v>294</v>
      </c>
      <c r="G98" s="19" t="s">
        <v>809</v>
      </c>
      <c r="H98" s="19" t="s">
        <v>295</v>
      </c>
      <c r="I98" s="19" t="s">
        <v>599</v>
      </c>
      <c r="J98" s="19" t="s">
        <v>296</v>
      </c>
      <c r="K98" s="20">
        <v>0.5</v>
      </c>
      <c r="L98" s="21">
        <v>0.2</v>
      </c>
      <c r="M98" s="20">
        <v>6</v>
      </c>
      <c r="N98" s="21">
        <v>6</v>
      </c>
      <c r="O98" s="20">
        <v>7</v>
      </c>
      <c r="P98" s="21">
        <v>7</v>
      </c>
      <c r="Q98" s="22">
        <v>21</v>
      </c>
      <c r="R98" s="23">
        <v>8.4000000000000021</v>
      </c>
    </row>
    <row r="99" spans="1:18" ht="409.5" x14ac:dyDescent="0.25">
      <c r="A99" s="35">
        <v>93</v>
      </c>
      <c r="B99" s="17" t="s">
        <v>1391</v>
      </c>
      <c r="C99" s="18" t="s">
        <v>1392</v>
      </c>
      <c r="D99" s="36"/>
      <c r="E99" s="19" t="s">
        <v>297</v>
      </c>
      <c r="F99" s="19" t="s">
        <v>298</v>
      </c>
      <c r="G99" s="19" t="s">
        <v>812</v>
      </c>
      <c r="H99" s="19" t="s">
        <v>299</v>
      </c>
      <c r="I99" s="19" t="s">
        <v>595</v>
      </c>
      <c r="J99" s="19" t="s">
        <v>243</v>
      </c>
      <c r="K99" s="20">
        <v>0.2</v>
      </c>
      <c r="L99" s="21">
        <v>0.2</v>
      </c>
      <c r="M99" s="20">
        <v>6</v>
      </c>
      <c r="N99" s="21">
        <v>6</v>
      </c>
      <c r="O99" s="20">
        <v>7</v>
      </c>
      <c r="P99" s="21">
        <v>7</v>
      </c>
      <c r="Q99" s="22">
        <v>8.4000000000000021</v>
      </c>
      <c r="R99" s="23">
        <v>8.4000000000000021</v>
      </c>
    </row>
    <row r="100" spans="1:18" ht="210" x14ac:dyDescent="0.25">
      <c r="A100" s="35">
        <v>94</v>
      </c>
      <c r="B100" s="17" t="s">
        <v>1393</v>
      </c>
      <c r="C100" s="18" t="s">
        <v>1393</v>
      </c>
      <c r="D100" s="36"/>
      <c r="E100" s="19" t="s">
        <v>287</v>
      </c>
      <c r="F100" s="19" t="s">
        <v>288</v>
      </c>
      <c r="G100" s="19" t="s">
        <v>806</v>
      </c>
      <c r="H100" s="19" t="s">
        <v>289</v>
      </c>
      <c r="I100" s="19" t="s">
        <v>599</v>
      </c>
      <c r="J100" s="19" t="s">
        <v>290</v>
      </c>
      <c r="K100" s="20">
        <v>0.5</v>
      </c>
      <c r="L100" s="21">
        <v>0.2</v>
      </c>
      <c r="M100" s="20">
        <v>6</v>
      </c>
      <c r="N100" s="21">
        <v>6</v>
      </c>
      <c r="O100" s="20">
        <v>7</v>
      </c>
      <c r="P100" s="21">
        <v>7</v>
      </c>
      <c r="Q100" s="22">
        <v>21</v>
      </c>
      <c r="R100" s="23">
        <v>8.4000000000000021</v>
      </c>
    </row>
    <row r="101" spans="1:18" ht="273" x14ac:dyDescent="0.25">
      <c r="A101" s="35">
        <v>95</v>
      </c>
      <c r="B101" s="17" t="s">
        <v>1394</v>
      </c>
      <c r="C101" s="18" t="s">
        <v>1395</v>
      </c>
      <c r="D101" s="36"/>
      <c r="E101" s="19" t="s">
        <v>283</v>
      </c>
      <c r="F101" s="19" t="s">
        <v>284</v>
      </c>
      <c r="G101" s="19" t="s">
        <v>800</v>
      </c>
      <c r="H101" s="19" t="s">
        <v>285</v>
      </c>
      <c r="I101" s="19" t="s">
        <v>599</v>
      </c>
      <c r="J101" s="19" t="s">
        <v>286</v>
      </c>
      <c r="K101" s="20">
        <v>1</v>
      </c>
      <c r="L101" s="21">
        <v>0.5</v>
      </c>
      <c r="M101" s="20">
        <v>6</v>
      </c>
      <c r="N101" s="21">
        <v>6</v>
      </c>
      <c r="O101" s="20">
        <v>7</v>
      </c>
      <c r="P101" s="21">
        <v>7</v>
      </c>
      <c r="Q101" s="22">
        <v>42</v>
      </c>
      <c r="R101" s="23">
        <v>21</v>
      </c>
    </row>
    <row r="102" spans="1:18" ht="147" x14ac:dyDescent="0.25">
      <c r="A102" s="35">
        <v>96</v>
      </c>
      <c r="B102" s="17" t="s">
        <v>1366</v>
      </c>
      <c r="C102" s="18" t="s">
        <v>1367</v>
      </c>
      <c r="D102" s="36"/>
      <c r="E102" s="19" t="s">
        <v>302</v>
      </c>
      <c r="F102" s="19" t="s">
        <v>303</v>
      </c>
      <c r="G102" s="19" t="s">
        <v>803</v>
      </c>
      <c r="H102" s="19" t="s">
        <v>304</v>
      </c>
      <c r="I102" s="19" t="s">
        <v>599</v>
      </c>
      <c r="J102" s="19" t="s">
        <v>305</v>
      </c>
      <c r="K102" s="20">
        <v>0.5</v>
      </c>
      <c r="L102" s="21">
        <v>0.2</v>
      </c>
      <c r="M102" s="20">
        <v>6</v>
      </c>
      <c r="N102" s="21">
        <v>6</v>
      </c>
      <c r="O102" s="20">
        <v>7</v>
      </c>
      <c r="P102" s="21">
        <v>7</v>
      </c>
      <c r="Q102" s="22">
        <v>21</v>
      </c>
      <c r="R102" s="23">
        <v>8.4000000000000021</v>
      </c>
    </row>
    <row r="103" spans="1:18" ht="63" x14ac:dyDescent="0.25">
      <c r="A103" s="35">
        <v>97</v>
      </c>
      <c r="B103" s="17" t="s">
        <v>1366</v>
      </c>
      <c r="C103" s="18" t="s">
        <v>1367</v>
      </c>
      <c r="D103" s="36"/>
      <c r="E103" s="19" t="s">
        <v>287</v>
      </c>
      <c r="F103" s="19" t="s">
        <v>288</v>
      </c>
      <c r="G103" s="19" t="s">
        <v>806</v>
      </c>
      <c r="H103" s="19" t="s">
        <v>289</v>
      </c>
      <c r="I103" s="19" t="s">
        <v>599</v>
      </c>
      <c r="J103" s="19" t="s">
        <v>290</v>
      </c>
      <c r="K103" s="20">
        <v>0.5</v>
      </c>
      <c r="L103" s="21">
        <v>0.2</v>
      </c>
      <c r="M103" s="20">
        <v>6</v>
      </c>
      <c r="N103" s="21">
        <v>6</v>
      </c>
      <c r="O103" s="20">
        <v>7</v>
      </c>
      <c r="P103" s="21">
        <v>7</v>
      </c>
      <c r="Q103" s="22">
        <v>21</v>
      </c>
      <c r="R103" s="23">
        <v>8.4000000000000021</v>
      </c>
    </row>
    <row r="104" spans="1:18" ht="63" x14ac:dyDescent="0.25">
      <c r="A104" s="35">
        <v>98</v>
      </c>
      <c r="B104" s="17" t="s">
        <v>1366</v>
      </c>
      <c r="C104" s="18" t="s">
        <v>1367</v>
      </c>
      <c r="D104" s="36"/>
      <c r="E104" s="19" t="s">
        <v>293</v>
      </c>
      <c r="F104" s="19" t="s">
        <v>294</v>
      </c>
      <c r="G104" s="19" t="s">
        <v>809</v>
      </c>
      <c r="H104" s="19" t="s">
        <v>295</v>
      </c>
      <c r="I104" s="19" t="s">
        <v>599</v>
      </c>
      <c r="J104" s="19" t="s">
        <v>296</v>
      </c>
      <c r="K104" s="20">
        <v>0.5</v>
      </c>
      <c r="L104" s="21">
        <v>0.2</v>
      </c>
      <c r="M104" s="20">
        <v>6</v>
      </c>
      <c r="N104" s="21">
        <v>6</v>
      </c>
      <c r="O104" s="20">
        <v>7</v>
      </c>
      <c r="P104" s="21">
        <v>7</v>
      </c>
      <c r="Q104" s="22">
        <v>21</v>
      </c>
      <c r="R104" s="23">
        <v>8.4000000000000021</v>
      </c>
    </row>
    <row r="105" spans="1:18" ht="42" x14ac:dyDescent="0.25">
      <c r="A105" s="35">
        <v>99</v>
      </c>
      <c r="B105" s="17" t="s">
        <v>1366</v>
      </c>
      <c r="C105" s="18" t="s">
        <v>1367</v>
      </c>
      <c r="D105" s="36"/>
      <c r="E105" s="19" t="s">
        <v>297</v>
      </c>
      <c r="F105" s="19" t="s">
        <v>298</v>
      </c>
      <c r="G105" s="19" t="s">
        <v>812</v>
      </c>
      <c r="H105" s="19" t="s">
        <v>299</v>
      </c>
      <c r="I105" s="19" t="s">
        <v>595</v>
      </c>
      <c r="J105" s="19" t="s">
        <v>243</v>
      </c>
      <c r="K105" s="20">
        <v>0.2</v>
      </c>
      <c r="L105" s="21">
        <v>0.2</v>
      </c>
      <c r="M105" s="20">
        <v>6</v>
      </c>
      <c r="N105" s="21">
        <v>6</v>
      </c>
      <c r="O105" s="20">
        <v>7</v>
      </c>
      <c r="P105" s="21">
        <v>7</v>
      </c>
      <c r="Q105" s="22">
        <v>8.4000000000000021</v>
      </c>
      <c r="R105" s="23">
        <v>8.4000000000000021</v>
      </c>
    </row>
    <row r="106" spans="1:18" ht="210" x14ac:dyDescent="0.25">
      <c r="A106" s="35">
        <v>100</v>
      </c>
      <c r="B106" s="17" t="s">
        <v>1396</v>
      </c>
      <c r="C106" s="18" t="s">
        <v>1397</v>
      </c>
      <c r="D106" s="36"/>
      <c r="E106" s="19" t="s">
        <v>302</v>
      </c>
      <c r="F106" s="19" t="s">
        <v>530</v>
      </c>
      <c r="G106" s="19" t="s">
        <v>815</v>
      </c>
      <c r="H106" s="19" t="s">
        <v>531</v>
      </c>
      <c r="I106" s="19" t="s">
        <v>595</v>
      </c>
      <c r="J106" s="19" t="s">
        <v>243</v>
      </c>
      <c r="K106" s="20">
        <v>0.2</v>
      </c>
      <c r="L106" s="21">
        <v>0.2</v>
      </c>
      <c r="M106" s="20">
        <v>6</v>
      </c>
      <c r="N106" s="21">
        <v>6</v>
      </c>
      <c r="O106" s="20">
        <v>3</v>
      </c>
      <c r="P106" s="21">
        <v>3</v>
      </c>
      <c r="Q106" s="22">
        <v>3.6000000000000005</v>
      </c>
      <c r="R106" s="23">
        <v>3.6000000000000005</v>
      </c>
    </row>
    <row r="107" spans="1:18" ht="336" x14ac:dyDescent="0.25">
      <c r="A107" s="35">
        <v>101</v>
      </c>
      <c r="B107" s="17" t="s">
        <v>1385</v>
      </c>
      <c r="C107" s="18" t="s">
        <v>1386</v>
      </c>
      <c r="D107" s="36"/>
      <c r="E107" s="19" t="s">
        <v>818</v>
      </c>
      <c r="F107" s="19" t="s">
        <v>819</v>
      </c>
      <c r="G107" s="19" t="s">
        <v>820</v>
      </c>
      <c r="H107" s="19" t="s">
        <v>821</v>
      </c>
      <c r="I107" s="19" t="s">
        <v>595</v>
      </c>
      <c r="J107" s="19" t="s">
        <v>243</v>
      </c>
      <c r="K107" s="20">
        <v>0.5</v>
      </c>
      <c r="L107" s="21">
        <v>0.5</v>
      </c>
      <c r="M107" s="20">
        <v>6</v>
      </c>
      <c r="N107" s="21">
        <v>6</v>
      </c>
      <c r="O107" s="20">
        <v>3</v>
      </c>
      <c r="P107" s="21">
        <v>3</v>
      </c>
      <c r="Q107" s="22">
        <v>9</v>
      </c>
      <c r="R107" s="23">
        <v>9</v>
      </c>
    </row>
    <row r="108" spans="1:18" ht="294" x14ac:dyDescent="0.25">
      <c r="A108" s="35">
        <v>102</v>
      </c>
      <c r="B108" s="17" t="s">
        <v>1385</v>
      </c>
      <c r="C108" s="18" t="s">
        <v>1386</v>
      </c>
      <c r="D108" s="36"/>
      <c r="E108" s="19" t="s">
        <v>822</v>
      </c>
      <c r="F108" s="19" t="s">
        <v>823</v>
      </c>
      <c r="G108" s="19" t="s">
        <v>824</v>
      </c>
      <c r="H108" s="19" t="s">
        <v>825</v>
      </c>
      <c r="I108" s="19" t="s">
        <v>595</v>
      </c>
      <c r="J108" s="19" t="s">
        <v>243</v>
      </c>
      <c r="K108" s="20">
        <v>0.5</v>
      </c>
      <c r="L108" s="21">
        <v>0.5</v>
      </c>
      <c r="M108" s="20">
        <v>6</v>
      </c>
      <c r="N108" s="21">
        <v>6</v>
      </c>
      <c r="O108" s="20">
        <v>3</v>
      </c>
      <c r="P108" s="21">
        <v>3</v>
      </c>
      <c r="Q108" s="22">
        <v>9</v>
      </c>
      <c r="R108" s="23">
        <v>9</v>
      </c>
    </row>
    <row r="109" spans="1:18" ht="357" x14ac:dyDescent="0.25">
      <c r="A109" s="35">
        <v>103</v>
      </c>
      <c r="B109" s="17" t="s">
        <v>1385</v>
      </c>
      <c r="C109" s="18" t="s">
        <v>1386</v>
      </c>
      <c r="D109" s="36"/>
      <c r="E109" s="19" t="s">
        <v>826</v>
      </c>
      <c r="F109" s="19" t="s">
        <v>827</v>
      </c>
      <c r="G109" s="19" t="s">
        <v>828</v>
      </c>
      <c r="H109" s="19" t="s">
        <v>829</v>
      </c>
      <c r="I109" s="19" t="s">
        <v>595</v>
      </c>
      <c r="J109" s="19" t="s">
        <v>243</v>
      </c>
      <c r="K109" s="20">
        <v>0.5</v>
      </c>
      <c r="L109" s="21">
        <v>0.5</v>
      </c>
      <c r="M109" s="20">
        <v>6</v>
      </c>
      <c r="N109" s="21">
        <v>6</v>
      </c>
      <c r="O109" s="20">
        <v>3</v>
      </c>
      <c r="P109" s="21">
        <v>3</v>
      </c>
      <c r="Q109" s="22">
        <v>9</v>
      </c>
      <c r="R109" s="23">
        <v>9</v>
      </c>
    </row>
    <row r="110" spans="1:18" ht="147" x14ac:dyDescent="0.25">
      <c r="A110" s="35">
        <v>104</v>
      </c>
      <c r="B110" s="17" t="s">
        <v>1398</v>
      </c>
      <c r="C110" s="18" t="s">
        <v>1399</v>
      </c>
      <c r="D110" s="36"/>
      <c r="E110" s="19" t="s">
        <v>306</v>
      </c>
      <c r="F110" s="19" t="s">
        <v>307</v>
      </c>
      <c r="G110" s="19" t="s">
        <v>838</v>
      </c>
      <c r="H110" s="19" t="s">
        <v>308</v>
      </c>
      <c r="I110" s="19" t="s">
        <v>595</v>
      </c>
      <c r="J110" s="19" t="s">
        <v>1400</v>
      </c>
      <c r="K110" s="20">
        <v>0.5</v>
      </c>
      <c r="L110" s="21">
        <v>0.5</v>
      </c>
      <c r="M110" s="20">
        <v>6</v>
      </c>
      <c r="N110" s="21">
        <v>6</v>
      </c>
      <c r="O110" s="20">
        <v>3</v>
      </c>
      <c r="P110" s="21">
        <v>3</v>
      </c>
      <c r="Q110" s="22">
        <v>9</v>
      </c>
      <c r="R110" s="23">
        <v>9</v>
      </c>
    </row>
    <row r="111" spans="1:18" ht="252" x14ac:dyDescent="0.25">
      <c r="A111" s="35">
        <v>105</v>
      </c>
      <c r="B111" s="17" t="s">
        <v>1401</v>
      </c>
      <c r="C111" s="18" t="s">
        <v>1402</v>
      </c>
      <c r="D111" s="36"/>
      <c r="E111" s="19" t="s">
        <v>532</v>
      </c>
      <c r="F111" s="19" t="s">
        <v>950</v>
      </c>
      <c r="G111" s="19" t="s">
        <v>995</v>
      </c>
      <c r="H111" s="19" t="s">
        <v>951</v>
      </c>
      <c r="I111" s="19" t="s">
        <v>599</v>
      </c>
      <c r="J111" s="19" t="s">
        <v>952</v>
      </c>
      <c r="K111" s="20">
        <v>0.5</v>
      </c>
      <c r="L111" s="21">
        <v>0.2</v>
      </c>
      <c r="M111" s="20">
        <v>6</v>
      </c>
      <c r="N111" s="21">
        <v>6</v>
      </c>
      <c r="O111" s="20">
        <v>7</v>
      </c>
      <c r="P111" s="21">
        <v>7</v>
      </c>
      <c r="Q111" s="22">
        <v>21</v>
      </c>
      <c r="R111" s="23">
        <v>8.4000000000000021</v>
      </c>
    </row>
    <row r="112" spans="1:18" ht="252" x14ac:dyDescent="0.25">
      <c r="A112" s="35">
        <v>106</v>
      </c>
      <c r="B112" s="17" t="s">
        <v>1401</v>
      </c>
      <c r="C112" s="18" t="s">
        <v>1402</v>
      </c>
      <c r="D112" s="36"/>
      <c r="E112" s="19" t="s">
        <v>532</v>
      </c>
      <c r="F112" s="19" t="s">
        <v>533</v>
      </c>
      <c r="G112" s="19" t="s">
        <v>657</v>
      </c>
      <c r="H112" s="19" t="s">
        <v>534</v>
      </c>
      <c r="I112" s="19" t="s">
        <v>658</v>
      </c>
      <c r="J112" s="19" t="s">
        <v>535</v>
      </c>
      <c r="K112" s="20">
        <v>3</v>
      </c>
      <c r="L112" s="21">
        <v>0.5</v>
      </c>
      <c r="M112" s="20">
        <v>6</v>
      </c>
      <c r="N112" s="21">
        <v>6</v>
      </c>
      <c r="O112" s="20">
        <v>7</v>
      </c>
      <c r="P112" s="21">
        <v>7</v>
      </c>
      <c r="Q112" s="22">
        <v>126</v>
      </c>
      <c r="R112" s="23">
        <v>21</v>
      </c>
    </row>
    <row r="113" spans="1:18" ht="210" x14ac:dyDescent="0.25">
      <c r="A113" s="35">
        <v>107</v>
      </c>
      <c r="B113" s="17" t="s">
        <v>1403</v>
      </c>
      <c r="C113" s="18" t="s">
        <v>1404</v>
      </c>
      <c r="D113" s="36"/>
      <c r="E113" s="19" t="s">
        <v>532</v>
      </c>
      <c r="F113" s="19" t="s">
        <v>533</v>
      </c>
      <c r="G113" s="19" t="s">
        <v>657</v>
      </c>
      <c r="H113" s="19" t="s">
        <v>534</v>
      </c>
      <c r="I113" s="19" t="s">
        <v>658</v>
      </c>
      <c r="J113" s="19" t="s">
        <v>535</v>
      </c>
      <c r="K113" s="20">
        <v>3</v>
      </c>
      <c r="L113" s="21">
        <v>0.5</v>
      </c>
      <c r="M113" s="20">
        <v>6</v>
      </c>
      <c r="N113" s="21">
        <v>6</v>
      </c>
      <c r="O113" s="20">
        <v>7</v>
      </c>
      <c r="P113" s="21">
        <v>7</v>
      </c>
      <c r="Q113" s="22">
        <v>126</v>
      </c>
      <c r="R113" s="23">
        <v>21</v>
      </c>
    </row>
    <row r="114" spans="1:18" ht="409.5" x14ac:dyDescent="0.25">
      <c r="A114" s="35">
        <v>108</v>
      </c>
      <c r="B114" s="17" t="s">
        <v>1405</v>
      </c>
      <c r="C114" s="18" t="s">
        <v>1406</v>
      </c>
      <c r="D114" s="36"/>
      <c r="E114" s="19" t="s">
        <v>538</v>
      </c>
      <c r="F114" s="19" t="s">
        <v>539</v>
      </c>
      <c r="G114" s="19" t="s">
        <v>598</v>
      </c>
      <c r="H114" s="19" t="s">
        <v>598</v>
      </c>
      <c r="I114" s="19" t="s">
        <v>661</v>
      </c>
      <c r="J114" s="19" t="s">
        <v>541</v>
      </c>
      <c r="K114" s="20">
        <v>3</v>
      </c>
      <c r="L114" s="21">
        <v>1</v>
      </c>
      <c r="M114" s="20">
        <v>6</v>
      </c>
      <c r="N114" s="21">
        <v>6</v>
      </c>
      <c r="O114" s="20">
        <v>15</v>
      </c>
      <c r="P114" s="21">
        <v>15</v>
      </c>
      <c r="Q114" s="22">
        <v>270</v>
      </c>
      <c r="R114" s="23">
        <v>90</v>
      </c>
    </row>
    <row r="115" spans="1:18" ht="189" x14ac:dyDescent="0.25">
      <c r="A115" s="35">
        <v>109</v>
      </c>
      <c r="B115" s="17" t="s">
        <v>1276</v>
      </c>
      <c r="C115" s="18" t="s">
        <v>1277</v>
      </c>
      <c r="D115" s="36"/>
      <c r="E115" s="19" t="s">
        <v>544</v>
      </c>
      <c r="F115" s="19" t="s">
        <v>545</v>
      </c>
      <c r="G115" s="19" t="s">
        <v>1407</v>
      </c>
      <c r="H115" s="19" t="s">
        <v>546</v>
      </c>
      <c r="I115" s="19" t="s">
        <v>661</v>
      </c>
      <c r="J115" s="19" t="s">
        <v>541</v>
      </c>
      <c r="K115" s="20">
        <v>3</v>
      </c>
      <c r="L115" s="21">
        <v>1</v>
      </c>
      <c r="M115" s="20">
        <v>6</v>
      </c>
      <c r="N115" s="21">
        <v>6</v>
      </c>
      <c r="O115" s="20">
        <v>15</v>
      </c>
      <c r="P115" s="21">
        <v>15</v>
      </c>
      <c r="Q115" s="22">
        <v>270</v>
      </c>
      <c r="R115" s="23">
        <v>90</v>
      </c>
    </row>
    <row r="116" spans="1:18" ht="105" x14ac:dyDescent="0.25">
      <c r="A116" s="35">
        <v>110</v>
      </c>
      <c r="B116" s="17" t="s">
        <v>1408</v>
      </c>
      <c r="C116" s="18" t="s">
        <v>1409</v>
      </c>
      <c r="D116" s="36"/>
      <c r="E116" s="19" t="s">
        <v>832</v>
      </c>
      <c r="F116" s="19" t="s">
        <v>833</v>
      </c>
      <c r="G116" s="19" t="s">
        <v>834</v>
      </c>
      <c r="H116" s="19" t="s">
        <v>835</v>
      </c>
      <c r="I116" s="19" t="s">
        <v>595</v>
      </c>
      <c r="J116" s="19" t="s">
        <v>243</v>
      </c>
      <c r="K116" s="20">
        <v>0.5</v>
      </c>
      <c r="L116" s="21">
        <v>0.5</v>
      </c>
      <c r="M116" s="20">
        <v>6</v>
      </c>
      <c r="N116" s="21">
        <v>6</v>
      </c>
      <c r="O116" s="20">
        <v>3</v>
      </c>
      <c r="P116" s="21">
        <v>3</v>
      </c>
      <c r="Q116" s="22">
        <v>9</v>
      </c>
      <c r="R116" s="23">
        <v>9</v>
      </c>
    </row>
    <row r="117" spans="1:18" ht="294" x14ac:dyDescent="0.25">
      <c r="A117" s="35">
        <v>111</v>
      </c>
      <c r="B117" s="17" t="s">
        <v>1410</v>
      </c>
      <c r="C117" s="18" t="s">
        <v>1411</v>
      </c>
      <c r="D117" s="36"/>
      <c r="E117" s="19" t="s">
        <v>309</v>
      </c>
      <c r="F117" s="19" t="s">
        <v>310</v>
      </c>
      <c r="G117" s="19" t="s">
        <v>659</v>
      </c>
      <c r="H117" s="19" t="s">
        <v>311</v>
      </c>
      <c r="I117" s="19" t="s">
        <v>599</v>
      </c>
      <c r="J117" s="19" t="s">
        <v>312</v>
      </c>
      <c r="K117" s="20">
        <v>1</v>
      </c>
      <c r="L117" s="21">
        <v>0.5</v>
      </c>
      <c r="M117" s="20">
        <v>6</v>
      </c>
      <c r="N117" s="21">
        <v>6</v>
      </c>
      <c r="O117" s="20">
        <v>7</v>
      </c>
      <c r="P117" s="21">
        <v>7</v>
      </c>
      <c r="Q117" s="22">
        <v>42</v>
      </c>
      <c r="R117" s="23">
        <v>21</v>
      </c>
    </row>
    <row r="118" spans="1:18" ht="294" x14ac:dyDescent="0.25">
      <c r="A118" s="35">
        <v>112</v>
      </c>
      <c r="B118" s="17" t="s">
        <v>1412</v>
      </c>
      <c r="C118" s="18" t="s">
        <v>1413</v>
      </c>
      <c r="D118" s="36"/>
      <c r="E118" s="19" t="s">
        <v>315</v>
      </c>
      <c r="F118" s="19" t="s">
        <v>316</v>
      </c>
      <c r="G118" s="19" t="s">
        <v>1414</v>
      </c>
      <c r="H118" s="19" t="s">
        <v>317</v>
      </c>
      <c r="I118" s="19" t="s">
        <v>599</v>
      </c>
      <c r="J118" s="19" t="s">
        <v>318</v>
      </c>
      <c r="K118" s="20">
        <v>0.5</v>
      </c>
      <c r="L118" s="21">
        <v>0.2</v>
      </c>
      <c r="M118" s="20">
        <v>6</v>
      </c>
      <c r="N118" s="21">
        <v>6</v>
      </c>
      <c r="O118" s="20">
        <v>7</v>
      </c>
      <c r="P118" s="21">
        <v>7</v>
      </c>
      <c r="Q118" s="22">
        <v>21</v>
      </c>
      <c r="R118" s="23">
        <v>8.4000000000000021</v>
      </c>
    </row>
    <row r="119" spans="1:18" ht="105" x14ac:dyDescent="0.25">
      <c r="A119" s="35">
        <v>113</v>
      </c>
      <c r="B119" s="17" t="s">
        <v>1415</v>
      </c>
      <c r="C119" s="18" t="s">
        <v>1416</v>
      </c>
      <c r="D119" s="36"/>
      <c r="E119" s="19" t="s">
        <v>553</v>
      </c>
      <c r="F119" s="19" t="s">
        <v>554</v>
      </c>
      <c r="G119" s="19" t="s">
        <v>855</v>
      </c>
      <c r="H119" s="19" t="s">
        <v>555</v>
      </c>
      <c r="I119" s="19" t="s">
        <v>599</v>
      </c>
      <c r="J119" s="19" t="s">
        <v>556</v>
      </c>
      <c r="K119" s="20">
        <v>0.5</v>
      </c>
      <c r="L119" s="21">
        <v>0.2</v>
      </c>
      <c r="M119" s="20">
        <v>6</v>
      </c>
      <c r="N119" s="21">
        <v>6</v>
      </c>
      <c r="O119" s="20">
        <v>7</v>
      </c>
      <c r="P119" s="21">
        <v>7</v>
      </c>
      <c r="Q119" s="22">
        <v>21</v>
      </c>
      <c r="R119" s="23">
        <v>8.4000000000000021</v>
      </c>
    </row>
    <row r="120" spans="1:18" ht="409.5" x14ac:dyDescent="0.25">
      <c r="A120" s="35">
        <v>114</v>
      </c>
      <c r="B120" s="17" t="s">
        <v>1300</v>
      </c>
      <c r="C120" s="18" t="s">
        <v>1300</v>
      </c>
      <c r="D120" s="36"/>
      <c r="E120" s="19" t="s">
        <v>319</v>
      </c>
      <c r="F120" s="19" t="s">
        <v>320</v>
      </c>
      <c r="G120" s="19" t="s">
        <v>858</v>
      </c>
      <c r="H120" s="19" t="s">
        <v>321</v>
      </c>
      <c r="I120" s="19" t="s">
        <v>599</v>
      </c>
      <c r="J120" s="19" t="s">
        <v>859</v>
      </c>
      <c r="K120" s="20">
        <v>1</v>
      </c>
      <c r="L120" s="21">
        <v>1</v>
      </c>
      <c r="M120" s="20">
        <v>6</v>
      </c>
      <c r="N120" s="21">
        <v>6</v>
      </c>
      <c r="O120" s="20">
        <v>7</v>
      </c>
      <c r="P120" s="21">
        <v>3</v>
      </c>
      <c r="Q120" s="22">
        <v>42</v>
      </c>
      <c r="R120" s="23">
        <v>18</v>
      </c>
    </row>
    <row r="121" spans="1:18" ht="409.5" x14ac:dyDescent="0.25">
      <c r="A121" s="35">
        <v>115</v>
      </c>
      <c r="B121" s="17" t="s">
        <v>1417</v>
      </c>
      <c r="C121" s="18" t="s">
        <v>1300</v>
      </c>
      <c r="D121" s="36"/>
      <c r="E121" s="19" t="s">
        <v>323</v>
      </c>
      <c r="F121" s="19" t="s">
        <v>324</v>
      </c>
      <c r="G121" s="19" t="s">
        <v>860</v>
      </c>
      <c r="H121" s="19" t="s">
        <v>325</v>
      </c>
      <c r="I121" s="19" t="s">
        <v>599</v>
      </c>
      <c r="J121" s="19" t="s">
        <v>326</v>
      </c>
      <c r="K121" s="20">
        <v>0.5</v>
      </c>
      <c r="L121" s="21">
        <v>0.2</v>
      </c>
      <c r="M121" s="20">
        <v>6</v>
      </c>
      <c r="N121" s="21">
        <v>6</v>
      </c>
      <c r="O121" s="20">
        <v>15</v>
      </c>
      <c r="P121" s="21">
        <v>3</v>
      </c>
      <c r="Q121" s="22">
        <v>45</v>
      </c>
      <c r="R121" s="23">
        <v>3.6000000000000005</v>
      </c>
    </row>
    <row r="122" spans="1:18" ht="409.5" x14ac:dyDescent="0.25">
      <c r="A122" s="35">
        <v>116</v>
      </c>
      <c r="B122" s="17" t="s">
        <v>1418</v>
      </c>
      <c r="C122" s="18" t="s">
        <v>1419</v>
      </c>
      <c r="D122" s="36"/>
      <c r="E122" s="19" t="s">
        <v>327</v>
      </c>
      <c r="F122" s="19" t="s">
        <v>328</v>
      </c>
      <c r="G122" s="19" t="s">
        <v>863</v>
      </c>
      <c r="H122" s="19" t="s">
        <v>329</v>
      </c>
      <c r="I122" s="19" t="s">
        <v>661</v>
      </c>
      <c r="J122" s="19" t="s">
        <v>330</v>
      </c>
      <c r="K122" s="20">
        <v>3</v>
      </c>
      <c r="L122" s="21">
        <v>1</v>
      </c>
      <c r="M122" s="20">
        <v>6</v>
      </c>
      <c r="N122" s="21">
        <v>6</v>
      </c>
      <c r="O122" s="20">
        <v>15</v>
      </c>
      <c r="P122" s="21">
        <v>7</v>
      </c>
      <c r="Q122" s="22">
        <v>270</v>
      </c>
      <c r="R122" s="23">
        <v>42</v>
      </c>
    </row>
    <row r="123" spans="1:18" ht="409.5" x14ac:dyDescent="0.25">
      <c r="A123" s="35">
        <v>117</v>
      </c>
      <c r="B123" s="17" t="s">
        <v>1420</v>
      </c>
      <c r="C123" s="18" t="s">
        <v>1421</v>
      </c>
      <c r="D123" s="36"/>
      <c r="E123" s="19" t="s">
        <v>333</v>
      </c>
      <c r="F123" s="19" t="s">
        <v>334</v>
      </c>
      <c r="G123" s="19" t="s">
        <v>660</v>
      </c>
      <c r="H123" s="19" t="s">
        <v>335</v>
      </c>
      <c r="I123" s="19" t="s">
        <v>661</v>
      </c>
      <c r="J123" s="19" t="s">
        <v>336</v>
      </c>
      <c r="K123" s="20">
        <v>3</v>
      </c>
      <c r="L123" s="21">
        <v>0.5</v>
      </c>
      <c r="M123" s="20">
        <v>6</v>
      </c>
      <c r="N123" s="21">
        <v>6</v>
      </c>
      <c r="O123" s="20">
        <v>15</v>
      </c>
      <c r="P123" s="21">
        <v>15</v>
      </c>
      <c r="Q123" s="22">
        <v>270</v>
      </c>
      <c r="R123" s="23">
        <v>45</v>
      </c>
    </row>
    <row r="124" spans="1:18" ht="252" x14ac:dyDescent="0.25">
      <c r="A124" s="35">
        <v>118</v>
      </c>
      <c r="B124" s="17" t="s">
        <v>1422</v>
      </c>
      <c r="C124" s="18" t="s">
        <v>1423</v>
      </c>
      <c r="D124" s="36"/>
      <c r="E124" s="19" t="s">
        <v>337</v>
      </c>
      <c r="F124" s="19" t="s">
        <v>338</v>
      </c>
      <c r="G124" s="19" t="s">
        <v>865</v>
      </c>
      <c r="H124" s="19" t="s">
        <v>339</v>
      </c>
      <c r="I124" s="19" t="s">
        <v>658</v>
      </c>
      <c r="J124" s="19" t="s">
        <v>340</v>
      </c>
      <c r="K124" s="20">
        <v>3</v>
      </c>
      <c r="L124" s="21">
        <v>0.5</v>
      </c>
      <c r="M124" s="20">
        <v>6</v>
      </c>
      <c r="N124" s="21">
        <v>6</v>
      </c>
      <c r="O124" s="20">
        <v>7</v>
      </c>
      <c r="P124" s="21">
        <v>7</v>
      </c>
      <c r="Q124" s="22">
        <v>126</v>
      </c>
      <c r="R124" s="23">
        <v>21</v>
      </c>
    </row>
    <row r="125" spans="1:18" ht="409.5" x14ac:dyDescent="0.25">
      <c r="A125" s="35">
        <v>119</v>
      </c>
      <c r="B125" s="17" t="s">
        <v>1424</v>
      </c>
      <c r="C125" s="18" t="s">
        <v>1425</v>
      </c>
      <c r="D125" s="36"/>
      <c r="E125" s="19" t="s">
        <v>662</v>
      </c>
      <c r="F125" s="19" t="s">
        <v>663</v>
      </c>
      <c r="G125" s="19" t="s">
        <v>664</v>
      </c>
      <c r="H125" s="19" t="s">
        <v>665</v>
      </c>
      <c r="I125" s="19" t="s">
        <v>599</v>
      </c>
      <c r="J125" s="19" t="s">
        <v>666</v>
      </c>
      <c r="K125" s="20">
        <v>0.5</v>
      </c>
      <c r="L125" s="21">
        <v>0.2</v>
      </c>
      <c r="M125" s="20">
        <v>6</v>
      </c>
      <c r="N125" s="21">
        <v>6</v>
      </c>
      <c r="O125" s="20">
        <v>7</v>
      </c>
      <c r="P125" s="21">
        <v>7</v>
      </c>
      <c r="Q125" s="22">
        <v>21</v>
      </c>
      <c r="R125" s="23">
        <v>8.4000000000000021</v>
      </c>
    </row>
    <row r="126" spans="1:18" ht="409.5" x14ac:dyDescent="0.25">
      <c r="A126" s="35">
        <v>120</v>
      </c>
      <c r="B126" s="17" t="s">
        <v>1426</v>
      </c>
      <c r="C126" s="18" t="s">
        <v>1427</v>
      </c>
      <c r="D126" s="36"/>
      <c r="E126" s="19" t="s">
        <v>341</v>
      </c>
      <c r="F126" s="19" t="s">
        <v>342</v>
      </c>
      <c r="G126" s="19" t="s">
        <v>868</v>
      </c>
      <c r="H126" s="19" t="s">
        <v>343</v>
      </c>
      <c r="I126" s="19" t="s">
        <v>661</v>
      </c>
      <c r="J126" s="19" t="s">
        <v>1428</v>
      </c>
      <c r="K126" s="20">
        <v>3</v>
      </c>
      <c r="L126" s="21">
        <v>1</v>
      </c>
      <c r="M126" s="20">
        <v>6</v>
      </c>
      <c r="N126" s="21">
        <v>6</v>
      </c>
      <c r="O126" s="20">
        <v>15</v>
      </c>
      <c r="P126" s="21">
        <v>7</v>
      </c>
      <c r="Q126" s="22">
        <v>270</v>
      </c>
      <c r="R126" s="23">
        <v>42</v>
      </c>
    </row>
    <row r="127" spans="1:18" ht="409.5" x14ac:dyDescent="0.25">
      <c r="A127" s="35">
        <v>121</v>
      </c>
      <c r="B127" s="17" t="s">
        <v>1300</v>
      </c>
      <c r="C127" s="18" t="s">
        <v>1300</v>
      </c>
      <c r="D127" s="36"/>
      <c r="E127" s="19" t="s">
        <v>871</v>
      </c>
      <c r="F127" s="19" t="s">
        <v>872</v>
      </c>
      <c r="G127" s="19" t="s">
        <v>873</v>
      </c>
      <c r="H127" s="19" t="s">
        <v>874</v>
      </c>
      <c r="I127" s="19" t="s">
        <v>661</v>
      </c>
      <c r="J127" s="19" t="s">
        <v>330</v>
      </c>
      <c r="K127" s="20">
        <v>3</v>
      </c>
      <c r="L127" s="21">
        <v>1</v>
      </c>
      <c r="M127" s="20">
        <v>6</v>
      </c>
      <c r="N127" s="21">
        <v>6</v>
      </c>
      <c r="O127" s="20">
        <v>15</v>
      </c>
      <c r="P127" s="21">
        <v>7</v>
      </c>
      <c r="Q127" s="22">
        <v>270</v>
      </c>
      <c r="R127" s="23">
        <v>42</v>
      </c>
    </row>
    <row r="128" spans="1:18" ht="189" x14ac:dyDescent="0.25">
      <c r="A128" s="35">
        <v>122</v>
      </c>
      <c r="B128" s="17" t="s">
        <v>1340</v>
      </c>
      <c r="C128" s="18" t="s">
        <v>1341</v>
      </c>
      <c r="D128" s="36"/>
      <c r="E128" s="19" t="s">
        <v>875</v>
      </c>
      <c r="F128" s="19" t="s">
        <v>876</v>
      </c>
      <c r="G128" s="19" t="s">
        <v>877</v>
      </c>
      <c r="H128" s="19" t="s">
        <v>878</v>
      </c>
      <c r="I128" s="19" t="s">
        <v>658</v>
      </c>
      <c r="J128" s="19" t="s">
        <v>349</v>
      </c>
      <c r="K128" s="20">
        <v>0.5</v>
      </c>
      <c r="L128" s="21">
        <v>0.1</v>
      </c>
      <c r="M128" s="20">
        <v>6</v>
      </c>
      <c r="N128" s="21">
        <v>6</v>
      </c>
      <c r="O128" s="20">
        <v>40</v>
      </c>
      <c r="P128" s="21">
        <v>40</v>
      </c>
      <c r="Q128" s="22">
        <v>120</v>
      </c>
      <c r="R128" s="23">
        <v>24.000000000000004</v>
      </c>
    </row>
    <row r="129" spans="1:18" ht="409.5" x14ac:dyDescent="0.25">
      <c r="A129" s="35">
        <v>123</v>
      </c>
      <c r="B129" s="17" t="s">
        <v>1429</v>
      </c>
      <c r="C129" s="18" t="s">
        <v>1429</v>
      </c>
      <c r="D129" s="36"/>
      <c r="E129" s="19" t="s">
        <v>346</v>
      </c>
      <c r="F129" s="19" t="s">
        <v>347</v>
      </c>
      <c r="G129" s="19" t="s">
        <v>667</v>
      </c>
      <c r="H129" s="19" t="s">
        <v>348</v>
      </c>
      <c r="I129" s="19" t="s">
        <v>658</v>
      </c>
      <c r="J129" s="19" t="s">
        <v>349</v>
      </c>
      <c r="K129" s="20">
        <v>0.5</v>
      </c>
      <c r="L129" s="21">
        <v>0.1</v>
      </c>
      <c r="M129" s="20">
        <v>6</v>
      </c>
      <c r="N129" s="21">
        <v>6</v>
      </c>
      <c r="O129" s="20">
        <v>40</v>
      </c>
      <c r="P129" s="21">
        <v>40</v>
      </c>
      <c r="Q129" s="22">
        <v>120</v>
      </c>
      <c r="R129" s="23">
        <v>24.000000000000004</v>
      </c>
    </row>
    <row r="130" spans="1:18" ht="409.5" x14ac:dyDescent="0.25">
      <c r="A130" s="35">
        <v>124</v>
      </c>
      <c r="B130" s="17" t="s">
        <v>1430</v>
      </c>
      <c r="C130" s="18" t="s">
        <v>1430</v>
      </c>
      <c r="D130" s="36"/>
      <c r="E130" s="19" t="s">
        <v>352</v>
      </c>
      <c r="F130" s="19" t="s">
        <v>353</v>
      </c>
      <c r="G130" s="19" t="s">
        <v>668</v>
      </c>
      <c r="H130" s="19" t="s">
        <v>354</v>
      </c>
      <c r="I130" s="19" t="s">
        <v>658</v>
      </c>
      <c r="J130" s="19" t="s">
        <v>355</v>
      </c>
      <c r="K130" s="20">
        <v>1</v>
      </c>
      <c r="L130" s="21">
        <v>0.2</v>
      </c>
      <c r="M130" s="20">
        <v>6</v>
      </c>
      <c r="N130" s="21">
        <v>6</v>
      </c>
      <c r="O130" s="20">
        <v>15</v>
      </c>
      <c r="P130" s="21">
        <v>15</v>
      </c>
      <c r="Q130" s="22">
        <v>90</v>
      </c>
      <c r="R130" s="23">
        <v>18.000000000000004</v>
      </c>
    </row>
    <row r="131" spans="1:18" ht="147" x14ac:dyDescent="0.25">
      <c r="A131" s="35">
        <v>125</v>
      </c>
      <c r="B131" s="17" t="s">
        <v>1276</v>
      </c>
      <c r="C131" s="18" t="s">
        <v>1277</v>
      </c>
      <c r="D131" s="36"/>
      <c r="E131" s="19" t="s">
        <v>352</v>
      </c>
      <c r="F131" s="19" t="s">
        <v>358</v>
      </c>
      <c r="G131" s="19" t="s">
        <v>669</v>
      </c>
      <c r="H131" s="19" t="s">
        <v>359</v>
      </c>
      <c r="I131" s="19" t="s">
        <v>599</v>
      </c>
      <c r="J131" s="19" t="s">
        <v>360</v>
      </c>
      <c r="K131" s="20">
        <v>0.5</v>
      </c>
      <c r="L131" s="21">
        <v>0.2</v>
      </c>
      <c r="M131" s="20">
        <v>6</v>
      </c>
      <c r="N131" s="21">
        <v>6</v>
      </c>
      <c r="O131" s="20">
        <v>15</v>
      </c>
      <c r="P131" s="21">
        <v>15</v>
      </c>
      <c r="Q131" s="22">
        <v>45</v>
      </c>
      <c r="R131" s="23">
        <v>18.000000000000004</v>
      </c>
    </row>
    <row r="132" spans="1:18" ht="168" x14ac:dyDescent="0.25">
      <c r="A132" s="35">
        <v>126</v>
      </c>
      <c r="B132" s="17" t="s">
        <v>1276</v>
      </c>
      <c r="C132" s="18" t="s">
        <v>1277</v>
      </c>
      <c r="D132" s="36"/>
      <c r="E132" s="19" t="s">
        <v>363</v>
      </c>
      <c r="F132" s="19" t="s">
        <v>364</v>
      </c>
      <c r="G132" s="19" t="s">
        <v>671</v>
      </c>
      <c r="H132" s="19" t="s">
        <v>365</v>
      </c>
      <c r="I132" s="19" t="s">
        <v>599</v>
      </c>
      <c r="J132" s="19" t="s">
        <v>366</v>
      </c>
      <c r="K132" s="20">
        <v>0.5</v>
      </c>
      <c r="L132" s="21">
        <v>0.2</v>
      </c>
      <c r="M132" s="20">
        <v>6</v>
      </c>
      <c r="N132" s="21">
        <v>6</v>
      </c>
      <c r="O132" s="20">
        <v>15</v>
      </c>
      <c r="P132" s="21">
        <v>15</v>
      </c>
      <c r="Q132" s="22">
        <v>45</v>
      </c>
      <c r="R132" s="23">
        <v>18.000000000000004</v>
      </c>
    </row>
    <row r="133" spans="1:18" ht="273" x14ac:dyDescent="0.25">
      <c r="A133" s="35">
        <v>127</v>
      </c>
      <c r="B133" s="17" t="s">
        <v>1431</v>
      </c>
      <c r="C133" s="18" t="s">
        <v>1432</v>
      </c>
      <c r="D133" s="36"/>
      <c r="E133" s="19" t="s">
        <v>367</v>
      </c>
      <c r="F133" s="19" t="s">
        <v>368</v>
      </c>
      <c r="G133" s="19" t="s">
        <v>672</v>
      </c>
      <c r="H133" s="19" t="s">
        <v>369</v>
      </c>
      <c r="I133" s="19" t="s">
        <v>658</v>
      </c>
      <c r="J133" s="19" t="s">
        <v>370</v>
      </c>
      <c r="K133" s="20">
        <v>1</v>
      </c>
      <c r="L133" s="21">
        <v>0.2</v>
      </c>
      <c r="M133" s="20">
        <v>6</v>
      </c>
      <c r="N133" s="21">
        <v>6</v>
      </c>
      <c r="O133" s="20">
        <v>15</v>
      </c>
      <c r="P133" s="21">
        <v>15</v>
      </c>
      <c r="Q133" s="22">
        <v>90</v>
      </c>
      <c r="R133" s="23">
        <v>18.000000000000004</v>
      </c>
    </row>
    <row r="134" spans="1:18" ht="231" x14ac:dyDescent="0.25">
      <c r="A134" s="35">
        <v>128</v>
      </c>
      <c r="B134" s="17" t="s">
        <v>1433</v>
      </c>
      <c r="C134" s="18" t="s">
        <v>1434</v>
      </c>
      <c r="D134" s="36"/>
      <c r="E134" s="19" t="s">
        <v>352</v>
      </c>
      <c r="F134" s="19" t="s">
        <v>371</v>
      </c>
      <c r="G134" s="19" t="s">
        <v>674</v>
      </c>
      <c r="H134" s="19" t="s">
        <v>372</v>
      </c>
      <c r="I134" s="19" t="s">
        <v>599</v>
      </c>
      <c r="J134" s="19" t="s">
        <v>366</v>
      </c>
      <c r="K134" s="20">
        <v>0.5</v>
      </c>
      <c r="L134" s="21">
        <v>0.2</v>
      </c>
      <c r="M134" s="20">
        <v>6</v>
      </c>
      <c r="N134" s="21">
        <v>6</v>
      </c>
      <c r="O134" s="20">
        <v>15</v>
      </c>
      <c r="P134" s="21">
        <v>15</v>
      </c>
      <c r="Q134" s="22">
        <v>45</v>
      </c>
      <c r="R134" s="23">
        <v>18.000000000000004</v>
      </c>
    </row>
    <row r="135" spans="1:18" ht="189" x14ac:dyDescent="0.25">
      <c r="A135" s="35">
        <v>129</v>
      </c>
      <c r="B135" s="17" t="s">
        <v>1366</v>
      </c>
      <c r="C135" s="18" t="s">
        <v>1367</v>
      </c>
      <c r="D135" s="36"/>
      <c r="E135" s="19" t="s">
        <v>352</v>
      </c>
      <c r="F135" s="19" t="s">
        <v>353</v>
      </c>
      <c r="G135" s="19" t="s">
        <v>668</v>
      </c>
      <c r="H135" s="19" t="s">
        <v>354</v>
      </c>
      <c r="I135" s="19" t="s">
        <v>658</v>
      </c>
      <c r="J135" s="19" t="s">
        <v>355</v>
      </c>
      <c r="K135" s="20">
        <v>1</v>
      </c>
      <c r="L135" s="21">
        <v>0.2</v>
      </c>
      <c r="M135" s="20">
        <v>6</v>
      </c>
      <c r="N135" s="21">
        <v>6</v>
      </c>
      <c r="O135" s="20">
        <v>15</v>
      </c>
      <c r="P135" s="21">
        <v>15</v>
      </c>
      <c r="Q135" s="22">
        <v>90</v>
      </c>
      <c r="R135" s="23">
        <v>18.000000000000004</v>
      </c>
    </row>
    <row r="136" spans="1:18" ht="147" x14ac:dyDescent="0.25">
      <c r="A136" s="35">
        <v>130</v>
      </c>
      <c r="B136" s="17" t="s">
        <v>1366</v>
      </c>
      <c r="C136" s="18" t="s">
        <v>1367</v>
      </c>
      <c r="D136" s="36"/>
      <c r="E136" s="19" t="s">
        <v>352</v>
      </c>
      <c r="F136" s="19" t="s">
        <v>358</v>
      </c>
      <c r="G136" s="19" t="s">
        <v>669</v>
      </c>
      <c r="H136" s="19" t="s">
        <v>359</v>
      </c>
      <c r="I136" s="19" t="s">
        <v>599</v>
      </c>
      <c r="J136" s="19" t="s">
        <v>360</v>
      </c>
      <c r="K136" s="20">
        <v>0.5</v>
      </c>
      <c r="L136" s="21">
        <v>0.2</v>
      </c>
      <c r="M136" s="20">
        <v>6</v>
      </c>
      <c r="N136" s="21">
        <v>6</v>
      </c>
      <c r="O136" s="20">
        <v>15</v>
      </c>
      <c r="P136" s="21">
        <v>15</v>
      </c>
      <c r="Q136" s="22">
        <v>45</v>
      </c>
      <c r="R136" s="23">
        <v>18.000000000000004</v>
      </c>
    </row>
    <row r="137" spans="1:18" ht="189" x14ac:dyDescent="0.25">
      <c r="A137" s="35">
        <v>131</v>
      </c>
      <c r="B137" s="17" t="s">
        <v>1366</v>
      </c>
      <c r="C137" s="18" t="s">
        <v>1367</v>
      </c>
      <c r="D137" s="36"/>
      <c r="E137" s="19" t="s">
        <v>352</v>
      </c>
      <c r="F137" s="19" t="s">
        <v>569</v>
      </c>
      <c r="G137" s="19" t="s">
        <v>670</v>
      </c>
      <c r="H137" s="19" t="s">
        <v>570</v>
      </c>
      <c r="I137" s="19" t="s">
        <v>658</v>
      </c>
      <c r="J137" s="19" t="s">
        <v>355</v>
      </c>
      <c r="K137" s="20">
        <v>1</v>
      </c>
      <c r="L137" s="21">
        <v>0.2</v>
      </c>
      <c r="M137" s="20">
        <v>6</v>
      </c>
      <c r="N137" s="21">
        <v>6</v>
      </c>
      <c r="O137" s="20">
        <v>15</v>
      </c>
      <c r="P137" s="21">
        <v>15</v>
      </c>
      <c r="Q137" s="22">
        <v>90</v>
      </c>
      <c r="R137" s="23">
        <v>18.000000000000004</v>
      </c>
    </row>
    <row r="138" spans="1:18" ht="168" x14ac:dyDescent="0.25">
      <c r="A138" s="35">
        <v>132</v>
      </c>
      <c r="B138" s="17" t="s">
        <v>1366</v>
      </c>
      <c r="C138" s="18" t="s">
        <v>1367</v>
      </c>
      <c r="D138" s="36"/>
      <c r="E138" s="19" t="s">
        <v>363</v>
      </c>
      <c r="F138" s="19" t="s">
        <v>364</v>
      </c>
      <c r="G138" s="19" t="s">
        <v>671</v>
      </c>
      <c r="H138" s="19" t="s">
        <v>365</v>
      </c>
      <c r="I138" s="19" t="s">
        <v>599</v>
      </c>
      <c r="J138" s="19" t="s">
        <v>366</v>
      </c>
      <c r="K138" s="20">
        <v>0.5</v>
      </c>
      <c r="L138" s="21">
        <v>0.2</v>
      </c>
      <c r="M138" s="20">
        <v>6</v>
      </c>
      <c r="N138" s="21">
        <v>6</v>
      </c>
      <c r="O138" s="20">
        <v>15</v>
      </c>
      <c r="P138" s="21">
        <v>15</v>
      </c>
      <c r="Q138" s="22">
        <v>45</v>
      </c>
      <c r="R138" s="23">
        <v>18.000000000000004</v>
      </c>
    </row>
    <row r="139" spans="1:18" ht="273" x14ac:dyDescent="0.25">
      <c r="A139" s="35">
        <v>133</v>
      </c>
      <c r="B139" s="17" t="s">
        <v>1366</v>
      </c>
      <c r="C139" s="18" t="s">
        <v>1367</v>
      </c>
      <c r="D139" s="36"/>
      <c r="E139" s="19" t="s">
        <v>367</v>
      </c>
      <c r="F139" s="19" t="s">
        <v>368</v>
      </c>
      <c r="G139" s="19" t="s">
        <v>672</v>
      </c>
      <c r="H139" s="19" t="s">
        <v>369</v>
      </c>
      <c r="I139" s="19" t="s">
        <v>658</v>
      </c>
      <c r="J139" s="19" t="s">
        <v>370</v>
      </c>
      <c r="K139" s="20">
        <v>1</v>
      </c>
      <c r="L139" s="21">
        <v>0.2</v>
      </c>
      <c r="M139" s="20">
        <v>6</v>
      </c>
      <c r="N139" s="21">
        <v>6</v>
      </c>
      <c r="O139" s="20">
        <v>15</v>
      </c>
      <c r="P139" s="21">
        <v>15</v>
      </c>
      <c r="Q139" s="22">
        <v>90</v>
      </c>
      <c r="R139" s="23">
        <v>18.000000000000004</v>
      </c>
    </row>
    <row r="140" spans="1:18" ht="189" x14ac:dyDescent="0.25">
      <c r="A140" s="35">
        <v>134</v>
      </c>
      <c r="B140" s="17" t="s">
        <v>1366</v>
      </c>
      <c r="C140" s="18" t="s">
        <v>1367</v>
      </c>
      <c r="D140" s="36"/>
      <c r="E140" s="19" t="s">
        <v>352</v>
      </c>
      <c r="F140" s="19" t="s">
        <v>575</v>
      </c>
      <c r="G140" s="19" t="s">
        <v>673</v>
      </c>
      <c r="H140" s="19" t="s">
        <v>576</v>
      </c>
      <c r="I140" s="19" t="s">
        <v>658</v>
      </c>
      <c r="J140" s="19" t="s">
        <v>355</v>
      </c>
      <c r="K140" s="20">
        <v>1</v>
      </c>
      <c r="L140" s="21">
        <v>0.2</v>
      </c>
      <c r="M140" s="20">
        <v>6</v>
      </c>
      <c r="N140" s="21">
        <v>6</v>
      </c>
      <c r="O140" s="20">
        <v>15</v>
      </c>
      <c r="P140" s="21">
        <v>15</v>
      </c>
      <c r="Q140" s="22">
        <v>90</v>
      </c>
      <c r="R140" s="23">
        <v>18.000000000000004</v>
      </c>
    </row>
    <row r="141" spans="1:18" ht="168" x14ac:dyDescent="0.25">
      <c r="A141" s="35">
        <v>135</v>
      </c>
      <c r="B141" s="17" t="s">
        <v>1366</v>
      </c>
      <c r="C141" s="18" t="s">
        <v>1367</v>
      </c>
      <c r="D141" s="36"/>
      <c r="E141" s="19" t="s">
        <v>352</v>
      </c>
      <c r="F141" s="19" t="s">
        <v>371</v>
      </c>
      <c r="G141" s="19" t="s">
        <v>674</v>
      </c>
      <c r="H141" s="19" t="s">
        <v>372</v>
      </c>
      <c r="I141" s="19" t="s">
        <v>599</v>
      </c>
      <c r="J141" s="19" t="s">
        <v>366</v>
      </c>
      <c r="K141" s="20">
        <v>0.5</v>
      </c>
      <c r="L141" s="21">
        <v>0.2</v>
      </c>
      <c r="M141" s="20">
        <v>6</v>
      </c>
      <c r="N141" s="21">
        <v>6</v>
      </c>
      <c r="O141" s="20">
        <v>15</v>
      </c>
      <c r="P141" s="21">
        <v>15</v>
      </c>
      <c r="Q141" s="22">
        <v>45</v>
      </c>
      <c r="R141" s="23">
        <v>18.000000000000004</v>
      </c>
    </row>
    <row r="142" spans="1:18" ht="231" x14ac:dyDescent="0.25">
      <c r="A142" s="35">
        <v>136</v>
      </c>
      <c r="B142" s="17" t="s">
        <v>1435</v>
      </c>
      <c r="C142" s="18" t="s">
        <v>1436</v>
      </c>
      <c r="D142" s="36"/>
      <c r="E142" s="19" t="s">
        <v>379</v>
      </c>
      <c r="F142" s="19" t="s">
        <v>380</v>
      </c>
      <c r="G142" s="19" t="s">
        <v>883</v>
      </c>
      <c r="H142" s="19" t="s">
        <v>381</v>
      </c>
      <c r="I142" s="19" t="s">
        <v>661</v>
      </c>
      <c r="J142" s="19" t="s">
        <v>382</v>
      </c>
      <c r="K142" s="20">
        <v>1</v>
      </c>
      <c r="L142" s="21">
        <v>0.5</v>
      </c>
      <c r="M142" s="20">
        <v>6</v>
      </c>
      <c r="N142" s="21">
        <v>6</v>
      </c>
      <c r="O142" s="20">
        <v>40</v>
      </c>
      <c r="P142" s="21">
        <v>40</v>
      </c>
      <c r="Q142" s="22">
        <v>240</v>
      </c>
      <c r="R142" s="23">
        <v>120</v>
      </c>
    </row>
    <row r="143" spans="1:18" ht="105" x14ac:dyDescent="0.25">
      <c r="A143" s="35">
        <v>137</v>
      </c>
      <c r="B143" s="17" t="s">
        <v>1437</v>
      </c>
      <c r="C143" s="18" t="s">
        <v>1438</v>
      </c>
      <c r="D143" s="36"/>
      <c r="E143" s="19" t="s">
        <v>385</v>
      </c>
      <c r="F143" s="19" t="s">
        <v>386</v>
      </c>
      <c r="G143" s="19" t="s">
        <v>1439</v>
      </c>
      <c r="H143" s="19" t="s">
        <v>387</v>
      </c>
      <c r="I143" s="19" t="s">
        <v>658</v>
      </c>
      <c r="J143" s="19" t="s">
        <v>388</v>
      </c>
      <c r="K143" s="20">
        <v>1</v>
      </c>
      <c r="L143" s="21">
        <v>0.5</v>
      </c>
      <c r="M143" s="20">
        <v>6</v>
      </c>
      <c r="N143" s="21">
        <v>6</v>
      </c>
      <c r="O143" s="20">
        <v>15</v>
      </c>
      <c r="P143" s="21">
        <v>15</v>
      </c>
      <c r="Q143" s="22">
        <v>90</v>
      </c>
      <c r="R143" s="23">
        <v>45</v>
      </c>
    </row>
    <row r="144" spans="1:18" ht="210" x14ac:dyDescent="0.25">
      <c r="A144" s="35">
        <v>138</v>
      </c>
      <c r="B144" s="17" t="s">
        <v>1440</v>
      </c>
      <c r="C144" s="18" t="s">
        <v>1441</v>
      </c>
      <c r="D144" s="36"/>
      <c r="E144" s="19" t="s">
        <v>379</v>
      </c>
      <c r="F144" s="19" t="s">
        <v>588</v>
      </c>
      <c r="G144" s="19" t="s">
        <v>1442</v>
      </c>
      <c r="H144" s="19" t="s">
        <v>589</v>
      </c>
      <c r="I144" s="19" t="s">
        <v>658</v>
      </c>
      <c r="J144" s="19" t="s">
        <v>1443</v>
      </c>
      <c r="K144" s="20">
        <v>1</v>
      </c>
      <c r="L144" s="21">
        <v>0.5</v>
      </c>
      <c r="M144" s="20">
        <v>6</v>
      </c>
      <c r="N144" s="21">
        <v>6</v>
      </c>
      <c r="O144" s="20">
        <v>15</v>
      </c>
      <c r="P144" s="21">
        <v>15</v>
      </c>
      <c r="Q144" s="22">
        <v>90</v>
      </c>
      <c r="R144" s="23">
        <v>45</v>
      </c>
    </row>
    <row r="145" spans="1:18" ht="231" x14ac:dyDescent="0.25">
      <c r="A145" s="35">
        <v>139</v>
      </c>
      <c r="B145" s="17" t="s">
        <v>1444</v>
      </c>
      <c r="C145" s="18" t="s">
        <v>1445</v>
      </c>
      <c r="D145" s="36"/>
      <c r="E145" s="19" t="s">
        <v>375</v>
      </c>
      <c r="F145" s="19" t="s">
        <v>376</v>
      </c>
      <c r="G145" s="19" t="s">
        <v>881</v>
      </c>
      <c r="H145" s="19" t="s">
        <v>377</v>
      </c>
      <c r="I145" s="19" t="s">
        <v>658</v>
      </c>
      <c r="J145" s="19" t="s">
        <v>378</v>
      </c>
      <c r="K145" s="20">
        <v>1</v>
      </c>
      <c r="L145" s="21">
        <v>0.5</v>
      </c>
      <c r="M145" s="20">
        <v>6</v>
      </c>
      <c r="N145" s="21">
        <v>6</v>
      </c>
      <c r="O145" s="20">
        <v>15</v>
      </c>
      <c r="P145" s="21">
        <v>15</v>
      </c>
      <c r="Q145" s="22">
        <v>90</v>
      </c>
      <c r="R145" s="23">
        <v>45</v>
      </c>
    </row>
    <row r="146" spans="1:18" ht="105" x14ac:dyDescent="0.25">
      <c r="A146" s="35">
        <v>140</v>
      </c>
      <c r="B146" s="17" t="s">
        <v>1350</v>
      </c>
      <c r="C146" s="18" t="s">
        <v>1351</v>
      </c>
      <c r="D146" s="36"/>
      <c r="E146" s="19" t="s">
        <v>946</v>
      </c>
      <c r="F146" s="19" t="s">
        <v>947</v>
      </c>
      <c r="G146" s="19" t="s">
        <v>1446</v>
      </c>
      <c r="H146" s="19" t="s">
        <v>948</v>
      </c>
      <c r="I146" s="19" t="s">
        <v>658</v>
      </c>
      <c r="J146" s="19" t="s">
        <v>1447</v>
      </c>
      <c r="K146" s="20">
        <v>1</v>
      </c>
      <c r="L146" s="21">
        <v>0.5</v>
      </c>
      <c r="M146" s="20">
        <v>6</v>
      </c>
      <c r="N146" s="21">
        <v>6</v>
      </c>
      <c r="O146" s="20">
        <v>15</v>
      </c>
      <c r="P146" s="21">
        <v>15</v>
      </c>
      <c r="Q146" s="22">
        <v>90</v>
      </c>
      <c r="R146" s="23">
        <v>45</v>
      </c>
    </row>
    <row r="147" spans="1:18" ht="147" x14ac:dyDescent="0.25">
      <c r="A147" s="35">
        <v>141</v>
      </c>
      <c r="B147" s="17" t="s">
        <v>1325</v>
      </c>
      <c r="C147" s="18" t="s">
        <v>1326</v>
      </c>
      <c r="D147" s="36"/>
      <c r="E147" s="19" t="s">
        <v>391</v>
      </c>
      <c r="F147" s="19" t="s">
        <v>392</v>
      </c>
      <c r="G147" s="19" t="s">
        <v>886</v>
      </c>
      <c r="H147" s="19" t="s">
        <v>393</v>
      </c>
      <c r="I147" s="19" t="s">
        <v>599</v>
      </c>
      <c r="J147" s="19" t="s">
        <v>394</v>
      </c>
      <c r="K147" s="20">
        <v>1</v>
      </c>
      <c r="L147" s="21">
        <v>0.2</v>
      </c>
      <c r="M147" s="20">
        <v>6</v>
      </c>
      <c r="N147" s="21">
        <v>6</v>
      </c>
      <c r="O147" s="20">
        <v>7</v>
      </c>
      <c r="P147" s="21">
        <v>7</v>
      </c>
      <c r="Q147" s="22">
        <v>42</v>
      </c>
      <c r="R147" s="23">
        <v>8.4000000000000021</v>
      </c>
    </row>
    <row r="148" spans="1:18" ht="294" x14ac:dyDescent="0.25">
      <c r="A148" s="35">
        <v>142</v>
      </c>
      <c r="B148" s="17" t="s">
        <v>1408</v>
      </c>
      <c r="C148" s="18" t="s">
        <v>1409</v>
      </c>
      <c r="D148" s="36"/>
      <c r="E148" s="19" t="s">
        <v>822</v>
      </c>
      <c r="F148" s="19" t="s">
        <v>823</v>
      </c>
      <c r="G148" s="19" t="s">
        <v>824</v>
      </c>
      <c r="H148" s="19" t="s">
        <v>825</v>
      </c>
      <c r="I148" s="19" t="s">
        <v>599</v>
      </c>
      <c r="J148" s="19" t="s">
        <v>243</v>
      </c>
      <c r="K148" s="20">
        <v>0.5</v>
      </c>
      <c r="L148" s="21">
        <v>0.5</v>
      </c>
      <c r="M148" s="20">
        <v>6</v>
      </c>
      <c r="N148" s="21">
        <v>6</v>
      </c>
      <c r="O148" s="20">
        <v>3</v>
      </c>
      <c r="P148" s="21">
        <v>3</v>
      </c>
      <c r="Q148" s="22">
        <v>9</v>
      </c>
      <c r="R148" s="23">
        <v>9</v>
      </c>
    </row>
    <row r="149" spans="1:18" ht="147" x14ac:dyDescent="0.25">
      <c r="A149" s="35">
        <v>143</v>
      </c>
      <c r="B149" s="17" t="s">
        <v>1368</v>
      </c>
      <c r="C149" s="18" t="s">
        <v>1369</v>
      </c>
      <c r="D149" s="36"/>
      <c r="E149" s="19" t="s">
        <v>532</v>
      </c>
      <c r="F149" s="19" t="s">
        <v>950</v>
      </c>
      <c r="G149" s="19" t="s">
        <v>995</v>
      </c>
      <c r="H149" s="19" t="s">
        <v>951</v>
      </c>
      <c r="I149" s="19" t="s">
        <v>599</v>
      </c>
      <c r="J149" s="19" t="s">
        <v>952</v>
      </c>
      <c r="K149" s="20">
        <v>0.5</v>
      </c>
      <c r="L149" s="21">
        <v>0.2</v>
      </c>
      <c r="M149" s="20">
        <v>6</v>
      </c>
      <c r="N149" s="21">
        <v>6</v>
      </c>
      <c r="O149" s="20">
        <v>7</v>
      </c>
      <c r="P149" s="21">
        <v>7</v>
      </c>
      <c r="Q149" s="22">
        <v>21</v>
      </c>
      <c r="R149" s="23">
        <v>8.4000000000000021</v>
      </c>
    </row>
    <row r="150" spans="1:18" ht="147.75" thickBot="1" x14ac:dyDescent="0.3">
      <c r="A150" s="37">
        <v>144</v>
      </c>
      <c r="B150" s="38" t="s">
        <v>1368</v>
      </c>
      <c r="C150" s="39" t="s">
        <v>1369</v>
      </c>
      <c r="D150" s="39"/>
      <c r="E150" s="40" t="s">
        <v>532</v>
      </c>
      <c r="F150" s="40" t="s">
        <v>950</v>
      </c>
      <c r="G150" s="40" t="str">
        <f>IF(F150="","",VLOOKUP(F150,[25]списки!$U$2:$V$147,2,))</f>
        <v>Опасность заражения;</v>
      </c>
      <c r="H150" s="40" t="s">
        <v>951</v>
      </c>
      <c r="I150" s="40" t="str">
        <f>IF(F150="","",VLOOKUP(Q150,[25]списки!$O$2:$P$8,2))</f>
        <v xml:space="preserve">Возможный риск, необходимо уделить внимание </v>
      </c>
      <c r="J150" s="40" t="s">
        <v>952</v>
      </c>
      <c r="K150" s="41">
        <v>0.5</v>
      </c>
      <c r="L150" s="42">
        <v>0.2</v>
      </c>
      <c r="M150" s="41">
        <v>6</v>
      </c>
      <c r="N150" s="42">
        <v>6</v>
      </c>
      <c r="O150" s="41">
        <v>7</v>
      </c>
      <c r="P150" s="42">
        <v>7</v>
      </c>
      <c r="Q150" s="43">
        <v>21</v>
      </c>
      <c r="R150" s="44">
        <v>8.4000000000000021</v>
      </c>
    </row>
    <row r="151" spans="1:18" x14ac:dyDescent="0.25">
      <c r="A151" s="45"/>
      <c r="B151" s="46"/>
      <c r="C151" s="47"/>
      <c r="D151" s="47"/>
      <c r="E151" s="48"/>
      <c r="F151" s="48"/>
      <c r="G151" s="48" t="str">
        <f>IF(F151="","",VLOOKUP(F151,[25]списки!$U$2:$V$147,2,))</f>
        <v/>
      </c>
      <c r="H151" s="48"/>
      <c r="I151" s="48" t="str">
        <f>IF(F151="","",VLOOKUP(Q151,[25]списки!$O$2:$P$8,2))</f>
        <v/>
      </c>
      <c r="J151" s="48"/>
      <c r="K151" s="49"/>
      <c r="L151" s="50"/>
      <c r="M151" s="49"/>
      <c r="N151" s="50"/>
      <c r="O151" s="49"/>
      <c r="P151" s="50"/>
      <c r="Q151" s="51"/>
      <c r="R151" s="52"/>
    </row>
    <row r="152" spans="1:18" x14ac:dyDescent="0.25">
      <c r="B152" s="17"/>
    </row>
    <row r="153" spans="1:18" x14ac:dyDescent="0.25">
      <c r="B153" s="17"/>
    </row>
    <row r="154" spans="1:18" x14ac:dyDescent="0.25">
      <c r="B154" s="17"/>
    </row>
    <row r="155" spans="1:18" x14ac:dyDescent="0.25">
      <c r="B155" s="17"/>
    </row>
    <row r="156" spans="1:18" x14ac:dyDescent="0.25">
      <c r="B156" s="17"/>
    </row>
    <row r="157" spans="1:18" x14ac:dyDescent="0.25">
      <c r="B157" s="17"/>
    </row>
    <row r="158" spans="1:18" x14ac:dyDescent="0.25">
      <c r="B158" s="17"/>
      <c r="G158" s="19" t="str">
        <f>IF(F158="","",VLOOKUP(F158,[25]списки!$U$2:$V$147,2,))</f>
        <v/>
      </c>
      <c r="I158" s="19" t="str">
        <f>IF(F158="","",VLOOKUP(Q158,[25]списки!$O$2:$P$8,2))</f>
        <v/>
      </c>
    </row>
  </sheetData>
  <mergeCells count="17">
    <mergeCell ref="S4:S6"/>
    <mergeCell ref="F5:F6"/>
    <mergeCell ref="G5:G6"/>
    <mergeCell ref="K5:L5"/>
    <mergeCell ref="M5:N5"/>
    <mergeCell ref="O5:P5"/>
    <mergeCell ref="F4:G4"/>
    <mergeCell ref="Q5:R5"/>
    <mergeCell ref="H4:H6"/>
    <mergeCell ref="I4:I6"/>
    <mergeCell ref="J4:J6"/>
    <mergeCell ref="K4:R4"/>
    <mergeCell ref="A4:A6"/>
    <mergeCell ref="B4:B6"/>
    <mergeCell ref="C4:C6"/>
    <mergeCell ref="D4:D6"/>
    <mergeCell ref="E4:E6"/>
  </mergeCells>
  <conditionalFormatting sqref="Q1:R1048576">
    <cfRule type="expression" dxfId="907" priority="1">
      <formula>IF(ROW(Q1)&gt;6,Q1&gt;400)</formula>
    </cfRule>
    <cfRule type="expression" dxfId="906" priority="2">
      <formula>IF(ROW(Q1)&gt;6,Q1&gt;200)</formula>
    </cfRule>
    <cfRule type="expression" dxfId="905" priority="3">
      <formula>IF(ROW(Q1)&gt;6,Q1&gt;70)</formula>
    </cfRule>
    <cfRule type="expression" dxfId="904" priority="4">
      <formula>IF(ROW(Q1)&gt;6,Q1&gt;20)</formula>
    </cfRule>
  </conditionalFormatting>
  <dataValidations count="4">
    <dataValidation type="list" allowBlank="1" showInputMessage="1" showErrorMessage="1" sqref="F7:F1048576">
      <formula1>Код</formula1>
    </dataValidation>
    <dataValidation type="list" allowBlank="1" showInputMessage="1" showErrorMessage="1" sqref="O7:P1048576">
      <formula1>Пс</formula1>
    </dataValidation>
    <dataValidation type="list" allowBlank="1" showInputMessage="1" showErrorMessage="1" sqref="M7:N1048576">
      <formula1>Пд</formula1>
    </dataValidation>
    <dataValidation type="list" allowBlank="1" showInputMessage="1" showErrorMessage="1" sqref="K7:L1048576">
      <formula1>Вр</formula1>
    </dataValidation>
  </dataValidations>
  <pageMargins left="0.70866141732283472" right="0" top="0.74803149606299213" bottom="0.74803149606299213" header="0.31496062992125984" footer="0.31496062992125984"/>
  <pageSetup paperSize="9" scale="37" fitToHeight="0" orientation="landscape" r:id="rId1"/>
  <colBreaks count="1" manualBreakCount="1">
    <brk id="18"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67</vt:i4>
      </vt:variant>
      <vt:variant>
        <vt:lpstr>Именованные диапазоны</vt:lpstr>
      </vt:variant>
      <vt:variant>
        <vt:i4>128</vt:i4>
      </vt:variant>
    </vt:vector>
  </HeadingPairs>
  <TitlesOfParts>
    <vt:vector size="195" baseType="lpstr">
      <vt:lpstr>Цех №1</vt:lpstr>
      <vt:lpstr>Цех №6</vt:lpstr>
      <vt:lpstr>Цех №12</vt:lpstr>
      <vt:lpstr>Цех №16</vt:lpstr>
      <vt:lpstr>Цех №18</vt:lpstr>
      <vt:lpstr>Цех №19</vt:lpstr>
      <vt:lpstr>Цех №22</vt:lpstr>
      <vt:lpstr>Цех №24</vt:lpstr>
      <vt:lpstr>Цех №25</vt:lpstr>
      <vt:lpstr>Цех №28</vt:lpstr>
      <vt:lpstr>Цех №30</vt:lpstr>
      <vt:lpstr>Цех №32</vt:lpstr>
      <vt:lpstr>Цех №33</vt:lpstr>
      <vt:lpstr>Цех №36</vt:lpstr>
      <vt:lpstr>уч. №052</vt:lpstr>
      <vt:lpstr>уч. №060</vt:lpstr>
      <vt:lpstr>200 ОГТ</vt:lpstr>
      <vt:lpstr>201 ОГСв</vt:lpstr>
      <vt:lpstr>202 ОТП</vt:lpstr>
      <vt:lpstr>210 КО</vt:lpstr>
      <vt:lpstr>211 ПДО</vt:lpstr>
      <vt:lpstr>212 ПЭО</vt:lpstr>
      <vt:lpstr>217 ОГСтр</vt:lpstr>
      <vt:lpstr>218 ОИ</vt:lpstr>
      <vt:lpstr>220 ОТиЗ</vt:lpstr>
      <vt:lpstr>226 ОГМ</vt:lpstr>
      <vt:lpstr>227 ОГЭ</vt:lpstr>
      <vt:lpstr>228 ОГА</vt:lpstr>
      <vt:lpstr>230 ОИТ</vt:lpstr>
      <vt:lpstr>232 СОТиПН</vt:lpstr>
      <vt:lpstr>233 ОПБ</vt:lpstr>
      <vt:lpstr>234 ГОиЧС</vt:lpstr>
      <vt:lpstr>239 ОМРиВУС</vt:lpstr>
      <vt:lpstr>243 ОРПС</vt:lpstr>
      <vt:lpstr>244 ООтд</vt:lpstr>
      <vt:lpstr>246 ОТК</vt:lpstr>
      <vt:lpstr>247 ОМКиС</vt:lpstr>
      <vt:lpstr>248 ОВК</vt:lpstr>
      <vt:lpstr>249 ОЯБР</vt:lpstr>
      <vt:lpstr>251 БУХ.</vt:lpstr>
      <vt:lpstr>253 ЮРО</vt:lpstr>
      <vt:lpstr>254 ФО</vt:lpstr>
      <vt:lpstr>256 ОПЭ</vt:lpstr>
      <vt:lpstr>260 ОМТС</vt:lpstr>
      <vt:lpstr>261 ОЗО</vt:lpstr>
      <vt:lpstr>262 ОКС</vt:lpstr>
      <vt:lpstr>263 ОЗт</vt:lpstr>
      <vt:lpstr>270 ОК</vt:lpstr>
      <vt:lpstr>273 СЗГТ</vt:lpstr>
      <vt:lpstr>275 ОЭБ</vt:lpstr>
      <vt:lpstr>276 ПС</vt:lpstr>
      <vt:lpstr>277 ОР</vt:lpstr>
      <vt:lpstr>278 ОИБ</vt:lpstr>
      <vt:lpstr>280 АХО</vt:lpstr>
      <vt:lpstr>286 1Отдел</vt:lpstr>
      <vt:lpstr>400 ЦЗЛ</vt:lpstr>
      <vt:lpstr>401 ЛНК</vt:lpstr>
      <vt:lpstr>404 ОГМетр</vt:lpstr>
      <vt:lpstr>502 СМОЗИП</vt:lpstr>
      <vt:lpstr>512 ОМ</vt:lpstr>
      <vt:lpstr>514 Музей</vt:lpstr>
      <vt:lpstr>515 ГОК</vt:lpstr>
      <vt:lpstr>516 ЛОЦ</vt:lpstr>
      <vt:lpstr>517 ОБ</vt:lpstr>
      <vt:lpstr>Лист1</vt:lpstr>
      <vt:lpstr>Лист2</vt:lpstr>
      <vt:lpstr>Лист3</vt:lpstr>
      <vt:lpstr>'200 ОГТ'!Заголовки_для_печати</vt:lpstr>
      <vt:lpstr>'201 ОГСв'!Заголовки_для_печати</vt:lpstr>
      <vt:lpstr>'202 ОТП'!Заголовки_для_печати</vt:lpstr>
      <vt:lpstr>'210 КО'!Заголовки_для_печати</vt:lpstr>
      <vt:lpstr>'211 ПДО'!Заголовки_для_печати</vt:lpstr>
      <vt:lpstr>'212 ПЭО'!Заголовки_для_печати</vt:lpstr>
      <vt:lpstr>'217 ОГСтр'!Заголовки_для_печати</vt:lpstr>
      <vt:lpstr>'218 ОИ'!Заголовки_для_печати</vt:lpstr>
      <vt:lpstr>'220 ОТиЗ'!Заголовки_для_печати</vt:lpstr>
      <vt:lpstr>'226 ОГМ'!Заголовки_для_печати</vt:lpstr>
      <vt:lpstr>'227 ОГЭ'!Заголовки_для_печати</vt:lpstr>
      <vt:lpstr>'228 ОГА'!Заголовки_для_печати</vt:lpstr>
      <vt:lpstr>'230 ОИТ'!Заголовки_для_печати</vt:lpstr>
      <vt:lpstr>'232 СОТиПН'!Заголовки_для_печати</vt:lpstr>
      <vt:lpstr>'233 ОПБ'!Заголовки_для_печати</vt:lpstr>
      <vt:lpstr>'234 ГОиЧС'!Заголовки_для_печати</vt:lpstr>
      <vt:lpstr>'239 ОМРиВУС'!Заголовки_для_печати</vt:lpstr>
      <vt:lpstr>'243 ОРПС'!Заголовки_для_печати</vt:lpstr>
      <vt:lpstr>'244 ООтд'!Заголовки_для_печати</vt:lpstr>
      <vt:lpstr>'246 ОТК'!Заголовки_для_печати</vt:lpstr>
      <vt:lpstr>'247 ОМКиС'!Заголовки_для_печати</vt:lpstr>
      <vt:lpstr>'248 ОВК'!Заголовки_для_печати</vt:lpstr>
      <vt:lpstr>'249 ОЯБР'!Заголовки_для_печати</vt:lpstr>
      <vt:lpstr>'251 БУХ.'!Заголовки_для_печати</vt:lpstr>
      <vt:lpstr>'253 ЮРО'!Заголовки_для_печати</vt:lpstr>
      <vt:lpstr>'254 ФО'!Заголовки_для_печати</vt:lpstr>
      <vt:lpstr>'256 ОПЭ'!Заголовки_для_печати</vt:lpstr>
      <vt:lpstr>'260 ОМТС'!Заголовки_для_печати</vt:lpstr>
      <vt:lpstr>'261 ОЗО'!Заголовки_для_печати</vt:lpstr>
      <vt:lpstr>'262 ОКС'!Заголовки_для_печати</vt:lpstr>
      <vt:lpstr>'263 ОЗт'!Заголовки_для_печати</vt:lpstr>
      <vt:lpstr>'270 ОК'!Заголовки_для_печати</vt:lpstr>
      <vt:lpstr>'273 СЗГТ'!Заголовки_для_печати</vt:lpstr>
      <vt:lpstr>'275 ОЭБ'!Заголовки_для_печати</vt:lpstr>
      <vt:lpstr>'276 ПС'!Заголовки_для_печати</vt:lpstr>
      <vt:lpstr>'277 ОР'!Заголовки_для_печати</vt:lpstr>
      <vt:lpstr>'278 ОИБ'!Заголовки_для_печати</vt:lpstr>
      <vt:lpstr>'280 АХО'!Заголовки_для_печати</vt:lpstr>
      <vt:lpstr>'286 1Отдел'!Заголовки_для_печати</vt:lpstr>
      <vt:lpstr>'400 ЦЗЛ'!Заголовки_для_печати</vt:lpstr>
      <vt:lpstr>'401 ЛНК'!Заголовки_для_печати</vt:lpstr>
      <vt:lpstr>'404 ОГМетр'!Заголовки_для_печати</vt:lpstr>
      <vt:lpstr>'502 СМОЗИП'!Заголовки_для_печати</vt:lpstr>
      <vt:lpstr>'512 ОМ'!Заголовки_для_печати</vt:lpstr>
      <vt:lpstr>'514 Музей'!Заголовки_для_печати</vt:lpstr>
      <vt:lpstr>'515 ГОК'!Заголовки_для_печати</vt:lpstr>
      <vt:lpstr>'516 ЛОЦ'!Заголовки_для_печати</vt:lpstr>
      <vt:lpstr>'517 ОБ'!Заголовки_для_печати</vt:lpstr>
      <vt:lpstr>'уч. №052'!Заголовки_для_печати</vt:lpstr>
      <vt:lpstr>'уч. №060'!Заголовки_для_печати</vt:lpstr>
      <vt:lpstr>'Цех №1'!Заголовки_для_печати</vt:lpstr>
      <vt:lpstr>'Цех №12'!Заголовки_для_печати</vt:lpstr>
      <vt:lpstr>'Цех №16'!Заголовки_для_печати</vt:lpstr>
      <vt:lpstr>'Цех №18'!Заголовки_для_печати</vt:lpstr>
      <vt:lpstr>'Цех №19'!Заголовки_для_печати</vt:lpstr>
      <vt:lpstr>'Цех №22'!Заголовки_для_печати</vt:lpstr>
      <vt:lpstr>'Цех №24'!Заголовки_для_печати</vt:lpstr>
      <vt:lpstr>'Цех №25'!Заголовки_для_печати</vt:lpstr>
      <vt:lpstr>'Цех №28'!Заголовки_для_печати</vt:lpstr>
      <vt:lpstr>'Цех №30'!Заголовки_для_печати</vt:lpstr>
      <vt:lpstr>'Цех №32'!Заголовки_для_печати</vt:lpstr>
      <vt:lpstr>'Цех №33'!Заголовки_для_печати</vt:lpstr>
      <vt:lpstr>'Цех №36'!Заголовки_для_печати</vt:lpstr>
      <vt:lpstr>'Цех №6'!Заголовки_для_печати</vt:lpstr>
      <vt:lpstr>'200 ОГТ'!Область_печати</vt:lpstr>
      <vt:lpstr>'201 ОГСв'!Область_печати</vt:lpstr>
      <vt:lpstr>'202 ОТП'!Область_печати</vt:lpstr>
      <vt:lpstr>'210 КО'!Область_печати</vt:lpstr>
      <vt:lpstr>'211 ПДО'!Область_печати</vt:lpstr>
      <vt:lpstr>'212 ПЭО'!Область_печати</vt:lpstr>
      <vt:lpstr>'217 ОГСтр'!Область_печати</vt:lpstr>
      <vt:lpstr>'218 ОИ'!Область_печати</vt:lpstr>
      <vt:lpstr>'220 ОТиЗ'!Область_печати</vt:lpstr>
      <vt:lpstr>'226 ОГМ'!Область_печати</vt:lpstr>
      <vt:lpstr>'227 ОГЭ'!Область_печати</vt:lpstr>
      <vt:lpstr>'228 ОГА'!Область_печати</vt:lpstr>
      <vt:lpstr>'230 ОИТ'!Область_печати</vt:lpstr>
      <vt:lpstr>'232 СОТиПН'!Область_печати</vt:lpstr>
      <vt:lpstr>'233 ОПБ'!Область_печати</vt:lpstr>
      <vt:lpstr>'234 ГОиЧС'!Область_печати</vt:lpstr>
      <vt:lpstr>'239 ОМРиВУС'!Область_печати</vt:lpstr>
      <vt:lpstr>'243 ОРПС'!Область_печати</vt:lpstr>
      <vt:lpstr>'244 ООтд'!Область_печати</vt:lpstr>
      <vt:lpstr>'246 ОТК'!Область_печати</vt:lpstr>
      <vt:lpstr>'247 ОМКиС'!Область_печати</vt:lpstr>
      <vt:lpstr>'248 ОВК'!Область_печати</vt:lpstr>
      <vt:lpstr>'249 ОЯБР'!Область_печати</vt:lpstr>
      <vt:lpstr>'251 БУХ.'!Область_печати</vt:lpstr>
      <vt:lpstr>'253 ЮРО'!Область_печати</vt:lpstr>
      <vt:lpstr>'254 ФО'!Область_печати</vt:lpstr>
      <vt:lpstr>'256 ОПЭ'!Область_печати</vt:lpstr>
      <vt:lpstr>'260 ОМТС'!Область_печати</vt:lpstr>
      <vt:lpstr>'261 ОЗО'!Область_печати</vt:lpstr>
      <vt:lpstr>'262 ОКС'!Область_печати</vt:lpstr>
      <vt:lpstr>'263 ОЗт'!Область_печати</vt:lpstr>
      <vt:lpstr>'270 ОК'!Область_печати</vt:lpstr>
      <vt:lpstr>'273 СЗГТ'!Область_печати</vt:lpstr>
      <vt:lpstr>'275 ОЭБ'!Область_печати</vt:lpstr>
      <vt:lpstr>'276 ПС'!Область_печати</vt:lpstr>
      <vt:lpstr>'277 ОР'!Область_печати</vt:lpstr>
      <vt:lpstr>'278 ОИБ'!Область_печати</vt:lpstr>
      <vt:lpstr>'280 АХО'!Область_печати</vt:lpstr>
      <vt:lpstr>'286 1Отдел'!Область_печати</vt:lpstr>
      <vt:lpstr>'400 ЦЗЛ'!Область_печати</vt:lpstr>
      <vt:lpstr>'401 ЛНК'!Область_печати</vt:lpstr>
      <vt:lpstr>'404 ОГМетр'!Область_печати</vt:lpstr>
      <vt:lpstr>'502 СМОЗИП'!Область_печати</vt:lpstr>
      <vt:lpstr>'512 ОМ'!Область_печати</vt:lpstr>
      <vt:lpstr>'514 Музей'!Область_печати</vt:lpstr>
      <vt:lpstr>'515 ГОК'!Область_печати</vt:lpstr>
      <vt:lpstr>'516 ЛОЦ'!Область_печати</vt:lpstr>
      <vt:lpstr>'517 ОБ'!Область_печати</vt:lpstr>
      <vt:lpstr>'уч. №052'!Область_печати</vt:lpstr>
      <vt:lpstr>'уч. №060'!Область_печати</vt:lpstr>
      <vt:lpstr>'Цех №1'!Область_печати</vt:lpstr>
      <vt:lpstr>'Цех №12'!Область_печати</vt:lpstr>
      <vt:lpstr>'Цех №16'!Область_печати</vt:lpstr>
      <vt:lpstr>'Цех №18'!Область_печати</vt:lpstr>
      <vt:lpstr>'Цех №19'!Область_печати</vt:lpstr>
      <vt:lpstr>'Цех №22'!Область_печати</vt:lpstr>
      <vt:lpstr>'Цех №24'!Область_печати</vt:lpstr>
      <vt:lpstr>'Цех №25'!Область_печати</vt:lpstr>
      <vt:lpstr>'Цех №28'!Область_печати</vt:lpstr>
      <vt:lpstr>'Цех №30'!Область_печати</vt:lpstr>
      <vt:lpstr>'Цех №32'!Область_печати</vt:lpstr>
      <vt:lpstr>'Цех №33'!Область_печати</vt:lpstr>
      <vt:lpstr>'Цех №36'!Область_печати</vt:lpstr>
      <vt:lpstr>'Цех №6'!Область_печати</vt:lpstr>
    </vt:vector>
  </TitlesOfParts>
  <Company>diakov.net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Алексей В. Заднепровский</dc:creator>
  <cp:lastModifiedBy>Ася Сергеевна Свиридова</cp:lastModifiedBy>
  <dcterms:created xsi:type="dcterms:W3CDTF">2022-03-28T13:44:46Z</dcterms:created>
  <dcterms:modified xsi:type="dcterms:W3CDTF">2024-05-22T13:39:44Z</dcterms:modified>
</cp:coreProperties>
</file>